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oris Ackerman\Desktop\"/>
    </mc:Choice>
  </mc:AlternateContent>
  <bookViews>
    <workbookView xWindow="0" yWindow="0" windowWidth="20490" windowHeight="7755"/>
  </bookViews>
  <sheets>
    <sheet name="Proyecciones" sheetId="1" r:id="rId1"/>
    <sheet name="Composición CxC" sheetId="2" r:id="rId2"/>
    <sheet name="Composicipon Adelantos entregad" sheetId="7" r:id="rId3"/>
    <sheet name="Composición CxP" sheetId="5" r:id="rId4"/>
    <sheet name="Composicion Adelantos Recibidos" sheetId="8" r:id="rId5"/>
    <sheet name="Composición Deuda" sheetId="4" r:id="rId6"/>
  </sheets>
  <calcPr calcId="152511"/>
</workbook>
</file>

<file path=xl/calcChain.xml><?xml version="1.0" encoding="utf-8"?>
<calcChain xmlns="http://schemas.openxmlformats.org/spreadsheetml/2006/main">
  <c r="C13" i="8" l="1"/>
  <c r="C15" i="8"/>
  <c r="C17" i="8"/>
  <c r="B12" i="8"/>
  <c r="B13" i="8"/>
  <c r="B14" i="8"/>
  <c r="B15" i="8"/>
  <c r="B16" i="8"/>
  <c r="B17" i="8"/>
  <c r="B11" i="8"/>
  <c r="A14" i="8"/>
  <c r="A15" i="8" s="1"/>
  <c r="A16" i="8" s="1"/>
  <c r="A17" i="8" s="1"/>
  <c r="A13" i="8"/>
  <c r="A5" i="8"/>
  <c r="A6" i="8" s="1"/>
  <c r="A7" i="8" s="1"/>
  <c r="A8" i="8" s="1"/>
  <c r="A9" i="8" s="1"/>
  <c r="B12" i="7"/>
  <c r="B13" i="7"/>
  <c r="B15" i="7"/>
  <c r="B17" i="7"/>
  <c r="A14" i="7"/>
  <c r="A15" i="7" s="1"/>
  <c r="A16" i="7" s="1"/>
  <c r="A17" i="7" s="1"/>
  <c r="A13" i="7"/>
  <c r="A5" i="7"/>
  <c r="A6" i="7" s="1"/>
  <c r="A7" i="7" s="1"/>
  <c r="A8" i="7" s="1"/>
  <c r="A9" i="7" s="1"/>
  <c r="C15" i="7" l="1"/>
  <c r="C12" i="7"/>
  <c r="C11" i="8"/>
  <c r="C17" i="7"/>
  <c r="C16" i="7"/>
  <c r="C13" i="7"/>
  <c r="C11" i="7"/>
  <c r="C14" i="7"/>
  <c r="C60" i="1"/>
  <c r="C12" i="8"/>
  <c r="C14" i="8"/>
  <c r="C16" i="8"/>
  <c r="B11" i="7"/>
  <c r="B16" i="7"/>
  <c r="B14" i="7"/>
  <c r="B11" i="5"/>
  <c r="D60" i="1" l="1"/>
  <c r="D14" i="7"/>
  <c r="D12" i="7"/>
  <c r="D11" i="7"/>
  <c r="D17" i="7"/>
  <c r="D13" i="7"/>
  <c r="D15" i="7"/>
  <c r="D17" i="8"/>
  <c r="D15" i="8"/>
  <c r="D13" i="8"/>
  <c r="D11" i="8"/>
  <c r="D14" i="8"/>
  <c r="D16" i="8"/>
  <c r="D12" i="8"/>
  <c r="D16" i="7"/>
  <c r="E17" i="7" l="1"/>
  <c r="E13" i="7"/>
  <c r="E11" i="7"/>
  <c r="E16" i="7"/>
  <c r="E12" i="7"/>
  <c r="E60" i="1"/>
  <c r="E14" i="7"/>
  <c r="E15" i="7"/>
  <c r="E16" i="8"/>
  <c r="E14" i="8"/>
  <c r="E12" i="8"/>
  <c r="E15" i="8"/>
  <c r="E11" i="8"/>
  <c r="E17" i="8"/>
  <c r="E13" i="8"/>
  <c r="B17" i="5"/>
  <c r="B16" i="5"/>
  <c r="B15" i="5"/>
  <c r="B14" i="5"/>
  <c r="B13" i="5"/>
  <c r="B12" i="5"/>
  <c r="F17" i="8" l="1"/>
  <c r="F15" i="8"/>
  <c r="F13" i="8"/>
  <c r="F11" i="8"/>
  <c r="F16" i="8"/>
  <c r="F12" i="8"/>
  <c r="F14" i="8"/>
  <c r="F60" i="1"/>
  <c r="F14" i="7"/>
  <c r="F12" i="7"/>
  <c r="F17" i="7"/>
  <c r="F13" i="7"/>
  <c r="F11" i="7"/>
  <c r="F15" i="7"/>
  <c r="F16" i="7"/>
  <c r="B2" i="8"/>
  <c r="C2" i="8" s="1"/>
  <c r="D2" i="8" s="1"/>
  <c r="E2" i="8" s="1"/>
  <c r="F2" i="8" s="1"/>
  <c r="G2" i="8" s="1"/>
  <c r="H2" i="8" s="1"/>
  <c r="I2" i="8" s="1"/>
  <c r="J2" i="8" s="1"/>
  <c r="K2" i="8" s="1"/>
  <c r="L2" i="8" s="1"/>
  <c r="M2" i="8" s="1"/>
  <c r="B2" i="7"/>
  <c r="C2" i="7" s="1"/>
  <c r="D2" i="7" s="1"/>
  <c r="E2" i="7" s="1"/>
  <c r="F2" i="7" s="1"/>
  <c r="G2" i="7" s="1"/>
  <c r="H2" i="7" s="1"/>
  <c r="I2" i="7" s="1"/>
  <c r="J2" i="7" s="1"/>
  <c r="K2" i="7" s="1"/>
  <c r="L2" i="7" s="1"/>
  <c r="M2" i="7" s="1"/>
  <c r="B19" i="7"/>
  <c r="B19" i="5"/>
  <c r="C19" i="8"/>
  <c r="C16" i="1" s="1"/>
  <c r="C54" i="1" s="1"/>
  <c r="B19" i="8"/>
  <c r="B11" i="2"/>
  <c r="B19" i="2" s="1"/>
  <c r="C11" i="2"/>
  <c r="C11" i="5"/>
  <c r="C12" i="5"/>
  <c r="B10" i="4"/>
  <c r="C17" i="4" s="1"/>
  <c r="C17" i="1" s="1"/>
  <c r="C49" i="1" s="1"/>
  <c r="B11" i="4"/>
  <c r="B12" i="4"/>
  <c r="B13" i="4"/>
  <c r="B14" i="4"/>
  <c r="B15" i="4"/>
  <c r="M15" i="4"/>
  <c r="L15" i="4"/>
  <c r="K15" i="4"/>
  <c r="J15" i="4"/>
  <c r="I15" i="4"/>
  <c r="H15" i="4"/>
  <c r="G15" i="4"/>
  <c r="F15" i="4"/>
  <c r="E15" i="4"/>
  <c r="D15" i="4"/>
  <c r="M14" i="4"/>
  <c r="L14" i="4"/>
  <c r="K14" i="4"/>
  <c r="J14" i="4"/>
  <c r="I14" i="4"/>
  <c r="H14" i="4"/>
  <c r="G14" i="4"/>
  <c r="F14" i="4"/>
  <c r="E14" i="4"/>
  <c r="D14" i="4"/>
  <c r="M13" i="4"/>
  <c r="L13" i="4"/>
  <c r="K13" i="4"/>
  <c r="J13" i="4"/>
  <c r="I13" i="4"/>
  <c r="H13" i="4"/>
  <c r="G13" i="4"/>
  <c r="F13" i="4"/>
  <c r="E13" i="4"/>
  <c r="D13" i="4"/>
  <c r="M12" i="4"/>
  <c r="L12" i="4"/>
  <c r="K12" i="4"/>
  <c r="J12" i="4"/>
  <c r="I12" i="4"/>
  <c r="H12" i="4"/>
  <c r="G12" i="4"/>
  <c r="F12" i="4"/>
  <c r="E12" i="4"/>
  <c r="D12" i="4"/>
  <c r="M11" i="4"/>
  <c r="L11" i="4"/>
  <c r="K11" i="4"/>
  <c r="J11" i="4"/>
  <c r="I11" i="4"/>
  <c r="H11" i="4"/>
  <c r="G11" i="4"/>
  <c r="F11" i="4"/>
  <c r="E11" i="4"/>
  <c r="D11" i="4"/>
  <c r="M10" i="4"/>
  <c r="L10" i="4"/>
  <c r="K10" i="4"/>
  <c r="J10" i="4"/>
  <c r="I10" i="4"/>
  <c r="H10" i="4"/>
  <c r="G10" i="4"/>
  <c r="F10" i="4"/>
  <c r="E10" i="4"/>
  <c r="D10" i="4"/>
  <c r="C11" i="4"/>
  <c r="C12" i="4"/>
  <c r="C13" i="4"/>
  <c r="C14" i="4"/>
  <c r="C15" i="4"/>
  <c r="C10" i="4"/>
  <c r="C38" i="1"/>
  <c r="C63" i="1" s="1"/>
  <c r="E59" i="1"/>
  <c r="D59" i="1"/>
  <c r="M56" i="1"/>
  <c r="L56" i="1"/>
  <c r="K56" i="1"/>
  <c r="J56" i="1"/>
  <c r="I56" i="1"/>
  <c r="H56" i="1"/>
  <c r="G56" i="1"/>
  <c r="F56" i="1"/>
  <c r="E56" i="1"/>
  <c r="D56" i="1"/>
  <c r="E36" i="1"/>
  <c r="D36" i="1"/>
  <c r="C56" i="1"/>
  <c r="C36" i="1"/>
  <c r="C59" i="1" s="1"/>
  <c r="C34" i="1"/>
  <c r="C33" i="1"/>
  <c r="A12" i="4"/>
  <c r="A13" i="4" s="1"/>
  <c r="A14" i="4" s="1"/>
  <c r="A15" i="4" s="1"/>
  <c r="A11" i="4"/>
  <c r="A4" i="4"/>
  <c r="A5" i="4" s="1"/>
  <c r="A6" i="4" s="1"/>
  <c r="A7" i="4" s="1"/>
  <c r="A8" i="4" s="1"/>
  <c r="B2" i="4"/>
  <c r="C2" i="4" s="1"/>
  <c r="D2" i="4" s="1"/>
  <c r="E2" i="4" s="1"/>
  <c r="F2" i="4" s="1"/>
  <c r="G2" i="4" s="1"/>
  <c r="H2" i="4" s="1"/>
  <c r="I2" i="4" s="1"/>
  <c r="J2" i="4" s="1"/>
  <c r="K2" i="4" s="1"/>
  <c r="L2" i="4" s="1"/>
  <c r="M2" i="4" s="1"/>
  <c r="A13" i="5"/>
  <c r="A14" i="5" s="1"/>
  <c r="A15" i="5" s="1"/>
  <c r="A16" i="5" s="1"/>
  <c r="A17" i="5" s="1"/>
  <c r="A5" i="5"/>
  <c r="A6" i="5" s="1"/>
  <c r="A7" i="5" s="1"/>
  <c r="A8" i="5" s="1"/>
  <c r="A9" i="5" s="1"/>
  <c r="B2" i="5"/>
  <c r="C2" i="5" s="1"/>
  <c r="D2" i="5" s="1"/>
  <c r="E2" i="5" s="1"/>
  <c r="F2" i="5" s="1"/>
  <c r="G2" i="5" s="1"/>
  <c r="H2" i="5" s="1"/>
  <c r="I2" i="5" s="1"/>
  <c r="J2" i="5" s="1"/>
  <c r="K2" i="5" s="1"/>
  <c r="L2" i="5" s="1"/>
  <c r="M2" i="5" s="1"/>
  <c r="B11" i="1"/>
  <c r="D15" i="2"/>
  <c r="C13" i="2"/>
  <c r="C14" i="2"/>
  <c r="C15" i="2"/>
  <c r="C16" i="2"/>
  <c r="C17" i="2"/>
  <c r="C12" i="2"/>
  <c r="B13" i="2"/>
  <c r="B14" i="2"/>
  <c r="B15" i="2"/>
  <c r="B16" i="2"/>
  <c r="B17" i="2"/>
  <c r="A13" i="2"/>
  <c r="A14" i="2" s="1"/>
  <c r="A15" i="2" s="1"/>
  <c r="A16" i="2" s="1"/>
  <c r="A17" i="2" s="1"/>
  <c r="B12" i="2"/>
  <c r="A6" i="2"/>
  <c r="A7" i="2" s="1"/>
  <c r="A8" i="2" s="1"/>
  <c r="A9" i="2" s="1"/>
  <c r="A5" i="2"/>
  <c r="B2" i="2"/>
  <c r="C2" i="2" s="1"/>
  <c r="D2" i="2" s="1"/>
  <c r="E2" i="2" s="1"/>
  <c r="F2" i="2" s="1"/>
  <c r="G2" i="2" s="1"/>
  <c r="H2" i="2" s="1"/>
  <c r="I2" i="2" s="1"/>
  <c r="J2" i="2" s="1"/>
  <c r="K2" i="2" s="1"/>
  <c r="L2" i="2" s="1"/>
  <c r="M2" i="2" s="1"/>
  <c r="C18" i="1"/>
  <c r="C50" i="1" s="1"/>
  <c r="C9" i="1"/>
  <c r="C46" i="1" s="1"/>
  <c r="B20" i="1"/>
  <c r="B4" i="1"/>
  <c r="C4" i="1" s="1"/>
  <c r="D4" i="1" s="1"/>
  <c r="E4" i="1" s="1"/>
  <c r="F4" i="1" s="1"/>
  <c r="G4" i="1" s="1"/>
  <c r="H4" i="1" s="1"/>
  <c r="I4" i="1" s="1"/>
  <c r="J4" i="1" s="1"/>
  <c r="K4" i="1" s="1"/>
  <c r="L4" i="1" s="1"/>
  <c r="M4" i="1" s="1"/>
  <c r="G17" i="7" l="1"/>
  <c r="G16" i="7"/>
  <c r="G13" i="7"/>
  <c r="G11" i="7"/>
  <c r="G60" i="1"/>
  <c r="G14" i="7"/>
  <c r="G12" i="7"/>
  <c r="G15" i="7"/>
  <c r="G16" i="8"/>
  <c r="G14" i="8"/>
  <c r="G12" i="8"/>
  <c r="G17" i="8"/>
  <c r="G13" i="8"/>
  <c r="G15" i="8"/>
  <c r="G11" i="8"/>
  <c r="C48" i="1"/>
  <c r="E11" i="2"/>
  <c r="D19" i="7"/>
  <c r="D19" i="8"/>
  <c r="D16" i="1" s="1"/>
  <c r="D54" i="1" s="1"/>
  <c r="C19" i="7"/>
  <c r="D34" i="1"/>
  <c r="D17" i="5" s="1"/>
  <c r="D11" i="2"/>
  <c r="D19" i="2" s="1"/>
  <c r="D13" i="2"/>
  <c r="D17" i="2"/>
  <c r="D11" i="5"/>
  <c r="D19" i="5" s="1"/>
  <c r="E17" i="5"/>
  <c r="D12" i="2"/>
  <c r="D14" i="2"/>
  <c r="D16" i="2"/>
  <c r="D33" i="1"/>
  <c r="C19" i="5"/>
  <c r="C15" i="1" s="1"/>
  <c r="C47" i="1" s="1"/>
  <c r="C19" i="2"/>
  <c r="C7" i="1" s="1"/>
  <c r="E15" i="5"/>
  <c r="E14" i="5"/>
  <c r="E11" i="5"/>
  <c r="E17" i="4"/>
  <c r="E62" i="1" s="1"/>
  <c r="K17" i="4"/>
  <c r="K62" i="1" s="1"/>
  <c r="M17" i="4"/>
  <c r="M62" i="1" s="1"/>
  <c r="I17" i="4"/>
  <c r="I62" i="1" s="1"/>
  <c r="G17" i="4"/>
  <c r="G62" i="1" s="1"/>
  <c r="F59" i="1"/>
  <c r="F36" i="1"/>
  <c r="D12" i="5"/>
  <c r="D13" i="5"/>
  <c r="D14" i="5"/>
  <c r="D15" i="5"/>
  <c r="D16" i="5"/>
  <c r="C13" i="5"/>
  <c r="C17" i="5"/>
  <c r="D18" i="1"/>
  <c r="B21" i="4"/>
  <c r="D17" i="4"/>
  <c r="D17" i="1" s="1"/>
  <c r="D49" i="1" s="1"/>
  <c r="D9" i="1"/>
  <c r="G36" i="1"/>
  <c r="G59" i="1"/>
  <c r="D38" i="1"/>
  <c r="D63" i="1" s="1"/>
  <c r="C35" i="1"/>
  <c r="C37" i="1" s="1"/>
  <c r="H17" i="4"/>
  <c r="H62" i="1" s="1"/>
  <c r="J17" i="4"/>
  <c r="J62" i="1" s="1"/>
  <c r="L17" i="4"/>
  <c r="L62" i="1" s="1"/>
  <c r="C62" i="1"/>
  <c r="F17" i="4"/>
  <c r="F62" i="1" s="1"/>
  <c r="B22" i="1"/>
  <c r="D62" i="1" l="1"/>
  <c r="E17" i="2"/>
  <c r="E13" i="2"/>
  <c r="H17" i="8"/>
  <c r="H15" i="8"/>
  <c r="H13" i="8"/>
  <c r="H11" i="8"/>
  <c r="H14" i="8"/>
  <c r="H16" i="8"/>
  <c r="H12" i="8"/>
  <c r="E15" i="2"/>
  <c r="H60" i="1"/>
  <c r="H14" i="7"/>
  <c r="H12" i="7"/>
  <c r="H11" i="7"/>
  <c r="H17" i="7"/>
  <c r="H13" i="7"/>
  <c r="H16" i="7"/>
  <c r="H15" i="7"/>
  <c r="C6" i="1"/>
  <c r="D6" i="1" s="1"/>
  <c r="C8" i="1"/>
  <c r="D48" i="1"/>
  <c r="D35" i="1"/>
  <c r="D37" i="1" s="1"/>
  <c r="D39" i="1" s="1"/>
  <c r="D42" i="1" s="1"/>
  <c r="D43" i="1"/>
  <c r="E34" i="1"/>
  <c r="E19" i="8"/>
  <c r="E16" i="1" s="1"/>
  <c r="E54" i="1" s="1"/>
  <c r="E33" i="1"/>
  <c r="E35" i="1" s="1"/>
  <c r="E37" i="1" s="1"/>
  <c r="E16" i="2"/>
  <c r="E14" i="2"/>
  <c r="E12" i="2"/>
  <c r="F11" i="2"/>
  <c r="E12" i="5"/>
  <c r="E13" i="5"/>
  <c r="E16" i="5"/>
  <c r="E19" i="7"/>
  <c r="E19" i="2"/>
  <c r="E55" i="1" s="1"/>
  <c r="E57" i="1" s="1"/>
  <c r="C61" i="1"/>
  <c r="C64" i="1" s="1"/>
  <c r="C44" i="1"/>
  <c r="C68" i="1"/>
  <c r="C55" i="1"/>
  <c r="E19" i="5"/>
  <c r="E61" i="1" s="1"/>
  <c r="C39" i="1"/>
  <c r="C42" i="1" s="1"/>
  <c r="F33" i="1"/>
  <c r="C14" i="5"/>
  <c r="C69" i="1"/>
  <c r="C20" i="1"/>
  <c r="C15" i="5"/>
  <c r="C16" i="5"/>
  <c r="D15" i="1"/>
  <c r="D69" i="1" s="1"/>
  <c r="D50" i="1"/>
  <c r="E18" i="1"/>
  <c r="D46" i="1"/>
  <c r="E9" i="1"/>
  <c r="D55" i="1"/>
  <c r="D7" i="1"/>
  <c r="H59" i="1"/>
  <c r="H36" i="1"/>
  <c r="E38" i="1"/>
  <c r="E63" i="1" s="1"/>
  <c r="E17" i="1"/>
  <c r="F17" i="1" s="1"/>
  <c r="G38" i="1" s="1"/>
  <c r="D61" i="1"/>
  <c r="F19" i="2" l="1"/>
  <c r="F55" i="1" s="1"/>
  <c r="F14" i="2"/>
  <c r="E39" i="1"/>
  <c r="E42" i="1" s="1"/>
  <c r="F12" i="2"/>
  <c r="F16" i="2"/>
  <c r="F13" i="2"/>
  <c r="F15" i="2"/>
  <c r="F17" i="2"/>
  <c r="F34" i="1"/>
  <c r="C43" i="1"/>
  <c r="I17" i="7"/>
  <c r="I13" i="7"/>
  <c r="I11" i="7"/>
  <c r="I12" i="7"/>
  <c r="I60" i="1"/>
  <c r="I16" i="7"/>
  <c r="I14" i="7"/>
  <c r="I15" i="7"/>
  <c r="I16" i="8"/>
  <c r="I14" i="8"/>
  <c r="I12" i="8"/>
  <c r="I15" i="8"/>
  <c r="I11" i="8"/>
  <c r="I17" i="8"/>
  <c r="I13" i="8"/>
  <c r="D8" i="1"/>
  <c r="E8" i="1" s="1"/>
  <c r="C45" i="1"/>
  <c r="E6" i="1"/>
  <c r="E48" i="1"/>
  <c r="E43" i="1"/>
  <c r="F19" i="8"/>
  <c r="F16" i="1" s="1"/>
  <c r="F54" i="1" s="1"/>
  <c r="F11" i="5"/>
  <c r="F19" i="5" s="1"/>
  <c r="F61" i="1" s="1"/>
  <c r="F19" i="7"/>
  <c r="G19" i="7"/>
  <c r="E7" i="1"/>
  <c r="E68" i="1" s="1"/>
  <c r="F57" i="1"/>
  <c r="D57" i="1"/>
  <c r="D65" i="1"/>
  <c r="C57" i="1"/>
  <c r="C65" i="1"/>
  <c r="E65" i="1"/>
  <c r="G11" i="5"/>
  <c r="G11" i="2"/>
  <c r="D64" i="1"/>
  <c r="F35" i="1"/>
  <c r="F37" i="1" s="1"/>
  <c r="G34" i="1"/>
  <c r="G15" i="2"/>
  <c r="G16" i="2"/>
  <c r="G12" i="2"/>
  <c r="G17" i="2"/>
  <c r="G13" i="2"/>
  <c r="G33" i="1"/>
  <c r="G35" i="1" s="1"/>
  <c r="G37" i="1" s="1"/>
  <c r="G14" i="2"/>
  <c r="F16" i="5"/>
  <c r="F14" i="5"/>
  <c r="F12" i="5"/>
  <c r="F17" i="5"/>
  <c r="F15" i="5"/>
  <c r="F13" i="5"/>
  <c r="C67" i="1"/>
  <c r="E15" i="1"/>
  <c r="E69" i="1" s="1"/>
  <c r="E50" i="1"/>
  <c r="F18" i="1"/>
  <c r="D44" i="1"/>
  <c r="D68" i="1"/>
  <c r="E46" i="1"/>
  <c r="F9" i="1"/>
  <c r="I36" i="1"/>
  <c r="I59" i="1"/>
  <c r="E64" i="1"/>
  <c r="E49" i="1"/>
  <c r="F38" i="1"/>
  <c r="F63" i="1" s="1"/>
  <c r="D47" i="1"/>
  <c r="D20" i="1"/>
  <c r="F49" i="1"/>
  <c r="G17" i="1"/>
  <c r="H38" i="1" s="1"/>
  <c r="G19" i="2" l="1"/>
  <c r="G55" i="1" s="1"/>
  <c r="C51" i="1"/>
  <c r="C5" i="1" s="1"/>
  <c r="C11" i="1" s="1"/>
  <c r="C22" i="1" s="1"/>
  <c r="J17" i="8"/>
  <c r="J15" i="8"/>
  <c r="J13" i="8"/>
  <c r="J11" i="8"/>
  <c r="J16" i="8"/>
  <c r="J12" i="8"/>
  <c r="J14" i="8"/>
  <c r="J60" i="1"/>
  <c r="J14" i="7"/>
  <c r="J12" i="7"/>
  <c r="J17" i="7"/>
  <c r="J13" i="7"/>
  <c r="J11" i="7"/>
  <c r="J15" i="7"/>
  <c r="J16" i="7"/>
  <c r="F6" i="1"/>
  <c r="G6" i="1" s="1"/>
  <c r="F8" i="1"/>
  <c r="G8" i="1" s="1"/>
  <c r="F48" i="1"/>
  <c r="F7" i="1"/>
  <c r="F68" i="1" s="1"/>
  <c r="F43" i="1"/>
  <c r="H19" i="8"/>
  <c r="E44" i="1"/>
  <c r="G19" i="8"/>
  <c r="G16" i="1" s="1"/>
  <c r="G54" i="1" s="1"/>
  <c r="H19" i="7"/>
  <c r="F65" i="1"/>
  <c r="G57" i="1"/>
  <c r="F15" i="1"/>
  <c r="F69" i="1" s="1"/>
  <c r="G19" i="5"/>
  <c r="G61" i="1" s="1"/>
  <c r="H11" i="5"/>
  <c r="H11" i="2"/>
  <c r="H19" i="2" s="1"/>
  <c r="H55" i="1" s="1"/>
  <c r="E20" i="1"/>
  <c r="E47" i="1"/>
  <c r="H14" i="2"/>
  <c r="H16" i="2"/>
  <c r="H12" i="2"/>
  <c r="H17" i="2"/>
  <c r="H13" i="2"/>
  <c r="H33" i="1"/>
  <c r="H34" i="1"/>
  <c r="H15" i="2"/>
  <c r="G16" i="5"/>
  <c r="G12" i="5"/>
  <c r="G15" i="5"/>
  <c r="G14" i="5"/>
  <c r="G17" i="5"/>
  <c r="G13" i="5"/>
  <c r="D67" i="1"/>
  <c r="D45" i="1"/>
  <c r="D51" i="1" s="1"/>
  <c r="G18" i="1"/>
  <c r="F50" i="1"/>
  <c r="G9" i="1"/>
  <c r="F46" i="1"/>
  <c r="F39" i="1"/>
  <c r="F42" i="1" s="1"/>
  <c r="J59" i="1"/>
  <c r="J36" i="1"/>
  <c r="G49" i="1"/>
  <c r="H17" i="1"/>
  <c r="I38" i="1" s="1"/>
  <c r="G63" i="1"/>
  <c r="G39" i="1"/>
  <c r="G42" i="1" s="1"/>
  <c r="F44" i="1"/>
  <c r="G7" i="1"/>
  <c r="G68" i="1" s="1"/>
  <c r="F64" i="1"/>
  <c r="C71" i="1" l="1"/>
  <c r="K17" i="7"/>
  <c r="K16" i="7"/>
  <c r="K13" i="7"/>
  <c r="K11" i="7"/>
  <c r="K60" i="1"/>
  <c r="K14" i="7"/>
  <c r="K12" i="7"/>
  <c r="K15" i="7"/>
  <c r="K16" i="8"/>
  <c r="K14" i="8"/>
  <c r="K12" i="8"/>
  <c r="K17" i="8"/>
  <c r="K13" i="8"/>
  <c r="K15" i="8"/>
  <c r="K11" i="8"/>
  <c r="H6" i="1"/>
  <c r="H8" i="1"/>
  <c r="H16" i="1"/>
  <c r="H54" i="1" s="1"/>
  <c r="G48" i="1"/>
  <c r="G43" i="1"/>
  <c r="I19" i="7"/>
  <c r="I19" i="8"/>
  <c r="G65" i="1"/>
  <c r="H57" i="1"/>
  <c r="F47" i="1"/>
  <c r="G15" i="1"/>
  <c r="G69" i="1" s="1"/>
  <c r="F20" i="1"/>
  <c r="I11" i="5"/>
  <c r="H19" i="5"/>
  <c r="H61" i="1" s="1"/>
  <c r="I11" i="2"/>
  <c r="I19" i="2" s="1"/>
  <c r="I55" i="1" s="1"/>
  <c r="D5" i="1"/>
  <c r="D11" i="1" s="1"/>
  <c r="D22" i="1" s="1"/>
  <c r="D71" i="1"/>
  <c r="H15" i="5"/>
  <c r="H12" i="5"/>
  <c r="H17" i="5"/>
  <c r="H13" i="5"/>
  <c r="H14" i="5"/>
  <c r="H16" i="5"/>
  <c r="I17" i="2"/>
  <c r="I13" i="2"/>
  <c r="I16" i="2"/>
  <c r="I34" i="1"/>
  <c r="I15" i="2"/>
  <c r="I12" i="2"/>
  <c r="I33" i="1"/>
  <c r="I14" i="2"/>
  <c r="H35" i="1"/>
  <c r="H37" i="1" s="1"/>
  <c r="H39" i="1" s="1"/>
  <c r="H42" i="1" s="1"/>
  <c r="E67" i="1"/>
  <c r="E45" i="1"/>
  <c r="E51" i="1" s="1"/>
  <c r="H18" i="1"/>
  <c r="G50" i="1"/>
  <c r="H9" i="1"/>
  <c r="G46" i="1"/>
  <c r="K36" i="1"/>
  <c r="K59" i="1"/>
  <c r="G44" i="1"/>
  <c r="H7" i="1"/>
  <c r="H68" i="1" s="1"/>
  <c r="G47" i="1"/>
  <c r="G64" i="1"/>
  <c r="H63" i="1"/>
  <c r="H49" i="1"/>
  <c r="I17" i="1"/>
  <c r="J38" i="1" s="1"/>
  <c r="I6" i="1" l="1"/>
  <c r="L17" i="8"/>
  <c r="L15" i="8"/>
  <c r="L13" i="8"/>
  <c r="L11" i="8"/>
  <c r="L14" i="8"/>
  <c r="L16" i="8"/>
  <c r="L12" i="8"/>
  <c r="I8" i="1"/>
  <c r="L60" i="1"/>
  <c r="L14" i="7"/>
  <c r="L12" i="7"/>
  <c r="L11" i="7"/>
  <c r="L17" i="7"/>
  <c r="L13" i="7"/>
  <c r="L16" i="7"/>
  <c r="L15" i="7"/>
  <c r="I16" i="1"/>
  <c r="I54" i="1" s="1"/>
  <c r="H48" i="1"/>
  <c r="H43" i="1"/>
  <c r="J19" i="8"/>
  <c r="J19" i="7"/>
  <c r="J6" i="1" s="1"/>
  <c r="H65" i="1"/>
  <c r="I57" i="1"/>
  <c r="G20" i="1"/>
  <c r="I19" i="5"/>
  <c r="I61" i="1" s="1"/>
  <c r="H15" i="1"/>
  <c r="H69" i="1" s="1"/>
  <c r="J11" i="5"/>
  <c r="J11" i="2"/>
  <c r="J19" i="2" s="1"/>
  <c r="J55" i="1" s="1"/>
  <c r="E5" i="1"/>
  <c r="E11" i="1" s="1"/>
  <c r="E22" i="1" s="1"/>
  <c r="E71" i="1"/>
  <c r="I35" i="1"/>
  <c r="I37" i="1" s="1"/>
  <c r="I39" i="1" s="1"/>
  <c r="I42" i="1" s="1"/>
  <c r="I14" i="5"/>
  <c r="I17" i="5"/>
  <c r="I13" i="5"/>
  <c r="I16" i="5"/>
  <c r="I12" i="5"/>
  <c r="I15" i="5"/>
  <c r="J33" i="1"/>
  <c r="J14" i="2"/>
  <c r="J34" i="1"/>
  <c r="J15" i="2"/>
  <c r="J16" i="2"/>
  <c r="J12" i="2"/>
  <c r="J17" i="2"/>
  <c r="J13" i="2"/>
  <c r="F67" i="1"/>
  <c r="F45" i="1"/>
  <c r="F51" i="1" s="1"/>
  <c r="H50" i="1"/>
  <c r="I18" i="1"/>
  <c r="I9" i="1"/>
  <c r="H46" i="1"/>
  <c r="L59" i="1"/>
  <c r="L36" i="1"/>
  <c r="H64" i="1"/>
  <c r="H44" i="1"/>
  <c r="I7" i="1"/>
  <c r="I68" i="1" s="1"/>
  <c r="I49" i="1"/>
  <c r="J17" i="1"/>
  <c r="K38" i="1" s="1"/>
  <c r="I63" i="1"/>
  <c r="J8" i="1" l="1"/>
  <c r="M16" i="8"/>
  <c r="M14" i="8"/>
  <c r="M12" i="8"/>
  <c r="M15" i="8"/>
  <c r="M11" i="8"/>
  <c r="M17" i="8"/>
  <c r="M13" i="8"/>
  <c r="M17" i="7"/>
  <c r="M13" i="7"/>
  <c r="M11" i="7"/>
  <c r="M16" i="7"/>
  <c r="M12" i="7"/>
  <c r="M60" i="1"/>
  <c r="M14" i="7"/>
  <c r="M15" i="7"/>
  <c r="I48" i="1"/>
  <c r="J16" i="1"/>
  <c r="J54" i="1" s="1"/>
  <c r="I43" i="1"/>
  <c r="K19" i="7"/>
  <c r="K6" i="1" s="1"/>
  <c r="K19" i="8"/>
  <c r="H47" i="1"/>
  <c r="I65" i="1"/>
  <c r="J57" i="1"/>
  <c r="H20" i="1"/>
  <c r="K11" i="5"/>
  <c r="I15" i="1"/>
  <c r="I69" i="1" s="1"/>
  <c r="J19" i="5"/>
  <c r="J61" i="1" s="1"/>
  <c r="K11" i="2"/>
  <c r="K19" i="2" s="1"/>
  <c r="K55" i="1" s="1"/>
  <c r="F5" i="1"/>
  <c r="F11" i="1" s="1"/>
  <c r="F22" i="1" s="1"/>
  <c r="F71" i="1"/>
  <c r="K13" i="2"/>
  <c r="K34" i="1"/>
  <c r="K15" i="2"/>
  <c r="K16" i="2"/>
  <c r="K12" i="2"/>
  <c r="K17" i="2"/>
  <c r="K33" i="1"/>
  <c r="K14" i="2"/>
  <c r="J15" i="5"/>
  <c r="J16" i="5"/>
  <c r="J12" i="5"/>
  <c r="J17" i="5"/>
  <c r="J13" i="5"/>
  <c r="J14" i="5"/>
  <c r="J35" i="1"/>
  <c r="J37" i="1" s="1"/>
  <c r="J39" i="1" s="1"/>
  <c r="J42" i="1" s="1"/>
  <c r="G67" i="1"/>
  <c r="G45" i="1"/>
  <c r="G51" i="1" s="1"/>
  <c r="I50" i="1"/>
  <c r="J18" i="1"/>
  <c r="I46" i="1"/>
  <c r="J9" i="1"/>
  <c r="M36" i="1"/>
  <c r="M59" i="1"/>
  <c r="J63" i="1"/>
  <c r="I64" i="1"/>
  <c r="J49" i="1"/>
  <c r="K17" i="1"/>
  <c r="L38" i="1" s="1"/>
  <c r="I44" i="1"/>
  <c r="J7" i="1"/>
  <c r="J68" i="1" s="1"/>
  <c r="K8" i="1" l="1"/>
  <c r="K16" i="1"/>
  <c r="K54" i="1" s="1"/>
  <c r="J48" i="1"/>
  <c r="J43" i="1"/>
  <c r="L19" i="7"/>
  <c r="L6" i="1" s="1"/>
  <c r="L19" i="8"/>
  <c r="J65" i="1"/>
  <c r="K57" i="1"/>
  <c r="J15" i="1"/>
  <c r="J69" i="1" s="1"/>
  <c r="I20" i="1"/>
  <c r="I47" i="1"/>
  <c r="K19" i="5"/>
  <c r="K61" i="1" s="1"/>
  <c r="L11" i="5"/>
  <c r="L11" i="2"/>
  <c r="L19" i="2" s="1"/>
  <c r="L55" i="1" s="1"/>
  <c r="G5" i="1"/>
  <c r="G11" i="1" s="1"/>
  <c r="G22" i="1" s="1"/>
  <c r="G71" i="1"/>
  <c r="K35" i="1"/>
  <c r="K37" i="1" s="1"/>
  <c r="K39" i="1" s="1"/>
  <c r="K42" i="1" s="1"/>
  <c r="L33" i="1"/>
  <c r="L14" i="2"/>
  <c r="L34" i="1"/>
  <c r="L15" i="2"/>
  <c r="L16" i="2"/>
  <c r="L12" i="2"/>
  <c r="L17" i="2"/>
  <c r="L13" i="2"/>
  <c r="K14" i="5"/>
  <c r="K17" i="5"/>
  <c r="K13" i="5"/>
  <c r="K16" i="5"/>
  <c r="K12" i="5"/>
  <c r="K15" i="5"/>
  <c r="H67" i="1"/>
  <c r="H45" i="1"/>
  <c r="H51" i="1" s="1"/>
  <c r="J50" i="1"/>
  <c r="K18" i="1"/>
  <c r="J46" i="1"/>
  <c r="K9" i="1"/>
  <c r="J44" i="1"/>
  <c r="K7" i="1"/>
  <c r="K68" i="1" s="1"/>
  <c r="K49" i="1"/>
  <c r="L17" i="1"/>
  <c r="M38" i="1" s="1"/>
  <c r="K63" i="1"/>
  <c r="J64" i="1"/>
  <c r="L8" i="1" l="1"/>
  <c r="L16" i="1"/>
  <c r="L54" i="1" s="1"/>
  <c r="K48" i="1"/>
  <c r="K43" i="1"/>
  <c r="M11" i="2"/>
  <c r="M19" i="2" s="1"/>
  <c r="M55" i="1" s="1"/>
  <c r="M19" i="7"/>
  <c r="M6" i="1" s="1"/>
  <c r="M11" i="5"/>
  <c r="M19" i="8"/>
  <c r="K65" i="1"/>
  <c r="L57" i="1"/>
  <c r="J47" i="1"/>
  <c r="K15" i="1"/>
  <c r="K69" i="1" s="1"/>
  <c r="J20" i="1"/>
  <c r="L19" i="5"/>
  <c r="L61" i="1" s="1"/>
  <c r="H5" i="1"/>
  <c r="H11" i="1" s="1"/>
  <c r="H22" i="1" s="1"/>
  <c r="H71" i="1"/>
  <c r="M34" i="1"/>
  <c r="M15" i="2"/>
  <c r="M33" i="1"/>
  <c r="M14" i="2"/>
  <c r="M17" i="2"/>
  <c r="M16" i="2"/>
  <c r="M12" i="2"/>
  <c r="M13" i="2"/>
  <c r="L15" i="5"/>
  <c r="L16" i="5"/>
  <c r="L12" i="5"/>
  <c r="L17" i="5"/>
  <c r="L13" i="5"/>
  <c r="L14" i="5"/>
  <c r="L35" i="1"/>
  <c r="L37" i="1" s="1"/>
  <c r="L39" i="1" s="1"/>
  <c r="L42" i="1" s="1"/>
  <c r="I67" i="1"/>
  <c r="I45" i="1"/>
  <c r="I51" i="1" s="1"/>
  <c r="L18" i="1"/>
  <c r="K50" i="1"/>
  <c r="K46" i="1"/>
  <c r="L9" i="1"/>
  <c r="L49" i="1"/>
  <c r="M17" i="1"/>
  <c r="M49" i="1" s="1"/>
  <c r="K64" i="1"/>
  <c r="L63" i="1"/>
  <c r="K44" i="1"/>
  <c r="L7" i="1"/>
  <c r="L68" i="1" s="1"/>
  <c r="M8" i="1" l="1"/>
  <c r="M16" i="1"/>
  <c r="L48" i="1"/>
  <c r="M43" i="1"/>
  <c r="L43" i="1"/>
  <c r="L65" i="1"/>
  <c r="K47" i="1"/>
  <c r="M57" i="1"/>
  <c r="K20" i="1"/>
  <c r="M19" i="5"/>
  <c r="M61" i="1" s="1"/>
  <c r="L15" i="1"/>
  <c r="L69" i="1" s="1"/>
  <c r="M35" i="1"/>
  <c r="M37" i="1" s="1"/>
  <c r="M39" i="1" s="1"/>
  <c r="M42" i="1" s="1"/>
  <c r="I5" i="1"/>
  <c r="I11" i="1" s="1"/>
  <c r="I22" i="1" s="1"/>
  <c r="I71" i="1"/>
  <c r="M14" i="5"/>
  <c r="M17" i="5"/>
  <c r="M13" i="5"/>
  <c r="M16" i="5"/>
  <c r="M12" i="5"/>
  <c r="M15" i="5"/>
  <c r="J67" i="1"/>
  <c r="J45" i="1"/>
  <c r="J51" i="1" s="1"/>
  <c r="M18" i="1"/>
  <c r="M50" i="1" s="1"/>
  <c r="L50" i="1"/>
  <c r="L46" i="1"/>
  <c r="M9" i="1"/>
  <c r="M46" i="1" s="1"/>
  <c r="L47" i="1"/>
  <c r="L44" i="1"/>
  <c r="M7" i="1"/>
  <c r="M63" i="1"/>
  <c r="L64" i="1"/>
  <c r="M48" i="1" l="1"/>
  <c r="M54" i="1"/>
  <c r="M65" i="1" s="1"/>
  <c r="L20" i="1"/>
  <c r="M15" i="1"/>
  <c r="M69" i="1" s="1"/>
  <c r="J5" i="1"/>
  <c r="J11" i="1" s="1"/>
  <c r="J22" i="1" s="1"/>
  <c r="J71" i="1"/>
  <c r="K67" i="1"/>
  <c r="K45" i="1"/>
  <c r="K51" i="1" s="1"/>
  <c r="M44" i="1"/>
  <c r="M68" i="1"/>
  <c r="M64" i="1"/>
  <c r="M20" i="1" l="1"/>
  <c r="M47" i="1"/>
  <c r="K5" i="1"/>
  <c r="K11" i="1" s="1"/>
  <c r="K22" i="1" s="1"/>
  <c r="K71" i="1"/>
  <c r="L67" i="1"/>
  <c r="L45" i="1"/>
  <c r="L51" i="1" s="1"/>
  <c r="L5" i="1" l="1"/>
  <c r="L11" i="1" s="1"/>
  <c r="L22" i="1" s="1"/>
  <c r="L71" i="1"/>
  <c r="M67" i="1"/>
  <c r="M45" i="1"/>
  <c r="M51" i="1" s="1"/>
  <c r="M5" i="1" l="1"/>
  <c r="M71" i="1"/>
  <c r="M11" i="1" l="1"/>
  <c r="M22" i="1" s="1"/>
</calcChain>
</file>

<file path=xl/sharedStrings.xml><?xml version="1.0" encoding="utf-8"?>
<sst xmlns="http://schemas.openxmlformats.org/spreadsheetml/2006/main" count="73" uniqueCount="59">
  <si>
    <t>Mes inicial</t>
  </si>
  <si>
    <t>Activo Circulante</t>
  </si>
  <si>
    <t>Mes</t>
  </si>
  <si>
    <t>Cuentas por cobrar</t>
  </si>
  <si>
    <t>Inventarios</t>
  </si>
  <si>
    <t>Otros Activos Circulantes</t>
  </si>
  <si>
    <t>Efectivo y bancos</t>
  </si>
  <si>
    <t>Pasivo Circulante</t>
  </si>
  <si>
    <t>Cuentas por pagar</t>
  </si>
  <si>
    <t>Deuda de corto plazo</t>
  </si>
  <si>
    <t>Otros Pasivos Circulantes</t>
  </si>
  <si>
    <t>Total Pasivos Circulantes</t>
  </si>
  <si>
    <t>Total Activos Circulantes</t>
  </si>
  <si>
    <t>Total Capital de trabajo</t>
  </si>
  <si>
    <t>Ventas</t>
  </si>
  <si>
    <t>Ventas Bs.</t>
  </si>
  <si>
    <t>Endeudamiento a CP.Bs.</t>
  </si>
  <si>
    <t>Margen %</t>
  </si>
  <si>
    <t>Interés %</t>
  </si>
  <si>
    <t>Cobranza</t>
  </si>
  <si>
    <t>Cobranza del mes</t>
  </si>
  <si>
    <t>Pagos del mes</t>
  </si>
  <si>
    <t>Pagos</t>
  </si>
  <si>
    <t>Amortizaciones</t>
  </si>
  <si>
    <t>Costos de ventas</t>
  </si>
  <si>
    <t>Gastos del mes</t>
  </si>
  <si>
    <t>Compras  de inventarios</t>
  </si>
  <si>
    <t>Ganancia Bruta</t>
  </si>
  <si>
    <t>Ganancia Antes de Impuestos e intereses</t>
  </si>
  <si>
    <t>Intereses pagados</t>
  </si>
  <si>
    <t>Ganancias Antes de Impuestos</t>
  </si>
  <si>
    <t>Flujo de efectivo</t>
  </si>
  <si>
    <t>Ganancias</t>
  </si>
  <si>
    <t>-Aumento CxC</t>
  </si>
  <si>
    <t>-Aumento en Inventarios</t>
  </si>
  <si>
    <t>-Aumento en otros Activos Circulantes</t>
  </si>
  <si>
    <t>+Aumento en Cuentas por pagar</t>
  </si>
  <si>
    <t>+Aumento en Deuda de corto plazo</t>
  </si>
  <si>
    <t>+Aumento en Otros Pasivos Circulantes</t>
  </si>
  <si>
    <t>Flujo de Caja Neto</t>
  </si>
  <si>
    <t>Cobranzas</t>
  </si>
  <si>
    <t>Endeudamiento</t>
  </si>
  <si>
    <t>Amortización</t>
  </si>
  <si>
    <t>Gastos</t>
  </si>
  <si>
    <t>Intereses</t>
  </si>
  <si>
    <t>Ingresos</t>
  </si>
  <si>
    <t>Egresos</t>
  </si>
  <si>
    <t>Total Ingresos</t>
  </si>
  <si>
    <t>Total Egresos</t>
  </si>
  <si>
    <t>Periodo de inventario</t>
  </si>
  <si>
    <t>Periodo de cuentas por cobrar</t>
  </si>
  <si>
    <t>Periodo de cuentas por pagar</t>
  </si>
  <si>
    <t>Adelantos a proveedores</t>
  </si>
  <si>
    <t>Adelantos recibidos</t>
  </si>
  <si>
    <t>-Aumento en Adelantos a proveedores</t>
  </si>
  <si>
    <t>+Aumento en Adelantos recibidos</t>
  </si>
  <si>
    <t>Adelantos entregados</t>
  </si>
  <si>
    <t>Conversion a inventario</t>
  </si>
  <si>
    <t xml:space="preserve">Adelantos entregados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</si>
</sst>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_-* #,##0_-;\-* #,##0_-;_-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">
    <xf numFmtId="0" fontId="0" fillId="0" borderId="0" xfId="0"/>
    <xf numFmtId="9" fontId="0" fillId="2" borderId="1" xfId="0" applyNumberFormat="1" applyFill="1" applyBorder="1"/>
    <xf numFmtId="165" fontId="0" fillId="0" borderId="0" xfId="1" applyNumberFormat="1" applyFont="1"/>
    <xf numFmtId="165" fontId="0" fillId="2" borderId="1" xfId="1" applyNumberFormat="1" applyFont="1" applyFill="1" applyBorder="1"/>
    <xf numFmtId="165" fontId="2" fillId="0" borderId="0" xfId="1" applyNumberFormat="1" applyFont="1"/>
    <xf numFmtId="165" fontId="0" fillId="0" borderId="1" xfId="1" applyNumberFormat="1" applyFont="1" applyBorder="1"/>
    <xf numFmtId="9" fontId="0" fillId="2" borderId="1" xfId="2" applyFont="1" applyFill="1" applyBorder="1"/>
    <xf numFmtId="165" fontId="0" fillId="0" borderId="0" xfId="1" quotePrefix="1" applyNumberFormat="1" applyFont="1"/>
    <xf numFmtId="165" fontId="0" fillId="3" borderId="1" xfId="1" applyNumberFormat="1" applyFont="1" applyFill="1" applyBorder="1"/>
    <xf numFmtId="165" fontId="0" fillId="4" borderId="1" xfId="1" applyNumberFormat="1" applyFont="1" applyFill="1" applyBorder="1"/>
    <xf numFmtId="165" fontId="1" fillId="0" borderId="0" xfId="1" applyNumberFormat="1" applyFont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1"/>
  <sheetViews>
    <sheetView tabSelected="1" zoomScale="150" zoomScaleNormal="150" workbookViewId="0">
      <selection activeCell="C24" sqref="C24:M31"/>
    </sheetView>
  </sheetViews>
  <sheetFormatPr defaultRowHeight="15" x14ac:dyDescent="0.25"/>
  <cols>
    <col min="1" max="1" width="39.7109375" style="2" bestFit="1" customWidth="1"/>
    <col min="2" max="2" width="9.28515625" style="2" bestFit="1" customWidth="1"/>
    <col min="3" max="3" width="8" style="2" bestFit="1" customWidth="1"/>
    <col min="4" max="13" width="9.28515625" style="2" bestFit="1" customWidth="1"/>
    <col min="14" max="16384" width="9.140625" style="2"/>
  </cols>
  <sheetData>
    <row r="1" spans="1:13" x14ac:dyDescent="0.25">
      <c r="A1" s="2" t="s">
        <v>0</v>
      </c>
      <c r="B1" s="3">
        <v>10</v>
      </c>
    </row>
    <row r="3" spans="1:13" x14ac:dyDescent="0.25">
      <c r="A3" s="4" t="s">
        <v>1</v>
      </c>
    </row>
    <row r="4" spans="1:13" x14ac:dyDescent="0.25">
      <c r="A4" s="2" t="s">
        <v>2</v>
      </c>
      <c r="B4" s="2">
        <f>B1</f>
        <v>10</v>
      </c>
      <c r="C4" s="2">
        <f>IF(MOD(B4+1,12)&lt;&gt;0,MOD(B4+1,12),12)</f>
        <v>11</v>
      </c>
      <c r="D4" s="2">
        <f t="shared" ref="D4:M4" si="0">IF(MOD(C4+1,12)&lt;&gt;0,MOD(C4+1,12),12)</f>
        <v>12</v>
      </c>
      <c r="E4" s="2">
        <f t="shared" si="0"/>
        <v>1</v>
      </c>
      <c r="F4" s="2">
        <f t="shared" si="0"/>
        <v>2</v>
      </c>
      <c r="G4" s="2">
        <f t="shared" si="0"/>
        <v>3</v>
      </c>
      <c r="H4" s="2">
        <f t="shared" si="0"/>
        <v>4</v>
      </c>
      <c r="I4" s="2">
        <f t="shared" si="0"/>
        <v>5</v>
      </c>
      <c r="J4" s="2">
        <f t="shared" si="0"/>
        <v>6</v>
      </c>
      <c r="K4" s="2">
        <f t="shared" si="0"/>
        <v>7</v>
      </c>
      <c r="L4" s="2">
        <f t="shared" si="0"/>
        <v>8</v>
      </c>
      <c r="M4" s="2">
        <f t="shared" si="0"/>
        <v>9</v>
      </c>
    </row>
    <row r="5" spans="1:13" x14ac:dyDescent="0.25">
      <c r="A5" s="2" t="s">
        <v>6</v>
      </c>
      <c r="B5" s="3">
        <v>5000</v>
      </c>
      <c r="C5" s="5">
        <f>B5+C51</f>
        <v>4156.6666666666661</v>
      </c>
      <c r="D5" s="5">
        <f t="shared" ref="D5:M5" si="1">C5+D51</f>
        <v>3991.9999999999995</v>
      </c>
      <c r="E5" s="5">
        <f t="shared" si="1"/>
        <v>3761.9999999999995</v>
      </c>
      <c r="F5" s="5">
        <f t="shared" si="1"/>
        <v>3577.1666666666638</v>
      </c>
      <c r="G5" s="5">
        <f t="shared" si="1"/>
        <v>3649.2549999999997</v>
      </c>
      <c r="H5" s="5">
        <f t="shared" si="1"/>
        <v>4941.1172499999993</v>
      </c>
      <c r="I5" s="5">
        <f t="shared" si="1"/>
        <v>6757.9010374999989</v>
      </c>
      <c r="J5" s="5">
        <f t="shared" si="1"/>
        <v>9397.2872531249959</v>
      </c>
      <c r="K5" s="5">
        <f t="shared" si="1"/>
        <v>13147.691719093767</v>
      </c>
      <c r="L5" s="5">
        <f t="shared" si="1"/>
        <v>18390.30026835786</v>
      </c>
      <c r="M5" s="5">
        <f t="shared" si="1"/>
        <v>25627.836537431547</v>
      </c>
    </row>
    <row r="6" spans="1:13" x14ac:dyDescent="0.25">
      <c r="A6" s="2" t="s">
        <v>52</v>
      </c>
      <c r="B6" s="3">
        <v>1000</v>
      </c>
      <c r="C6" s="5">
        <f>+B6-'Composicipon Adelantos entregad'!C19+C30</f>
        <v>2300</v>
      </c>
      <c r="D6" s="5">
        <f>+C6-'Composicipon Adelantos entregad'!D19+D30</f>
        <v>3340</v>
      </c>
      <c r="E6" s="5">
        <f>+D6-'Composicipon Adelantos entregad'!E19+E30</f>
        <v>4182</v>
      </c>
      <c r="F6" s="5">
        <f>+E6-'Composicipon Adelantos entregad'!F19+F30</f>
        <v>5356.6</v>
      </c>
      <c r="G6" s="5">
        <f>+F6-'Composicipon Adelantos entregad'!G19+G30</f>
        <v>6918.58</v>
      </c>
      <c r="H6" s="5">
        <f>+G6-'Composicipon Adelantos entregad'!H19+H30</f>
        <v>8968.1539999999986</v>
      </c>
      <c r="I6" s="5">
        <f>+H6-'Composicipon Adelantos entregad'!I19+I30</f>
        <v>11658.600199999999</v>
      </c>
      <c r="J6" s="5">
        <f>+I6-'Composicipon Adelantos entregad'!J19+J30</f>
        <v>15156.180259999999</v>
      </c>
      <c r="K6" s="5">
        <f>+J6-'Composicipon Adelantos entregad'!K19+K30</f>
        <v>19703.034337999998</v>
      </c>
      <c r="L6" s="5">
        <f>+K6-'Composicipon Adelantos entregad'!L19+L30</f>
        <v>25613.944639399997</v>
      </c>
      <c r="M6" s="5">
        <f>+L6-'Composicipon Adelantos entregad'!M19+M30</f>
        <v>33298.128031219996</v>
      </c>
    </row>
    <row r="7" spans="1:13" x14ac:dyDescent="0.25">
      <c r="A7" s="2" t="s">
        <v>3</v>
      </c>
      <c r="B7" s="3">
        <v>4000</v>
      </c>
      <c r="C7" s="5">
        <f>B7+C24-'Composición CxC'!C19</f>
        <v>9200</v>
      </c>
      <c r="D7" s="5">
        <f>C7+D24-'Composición CxC'!D19</f>
        <v>13360</v>
      </c>
      <c r="E7" s="5">
        <f>D7+E24-'Composición CxC'!E19</f>
        <v>16728</v>
      </c>
      <c r="F7" s="5">
        <f>E7+F24-'Composición CxC'!F19</f>
        <v>21426.400000000001</v>
      </c>
      <c r="G7" s="5">
        <f>F7+G24-'Composición CxC'!G19</f>
        <v>27674.319999999996</v>
      </c>
      <c r="H7" s="5">
        <f>G7+H24-'Composición CxC'!H19</f>
        <v>35872.615999999995</v>
      </c>
      <c r="I7" s="5">
        <f>H7+I24-'Composición CxC'!I19</f>
        <v>46634.400799999989</v>
      </c>
      <c r="J7" s="5">
        <f>I7+J24-'Composición CxC'!J19</f>
        <v>60624.721039999997</v>
      </c>
      <c r="K7" s="5">
        <f>J7+K24-'Composición CxC'!K19</f>
        <v>78812.137351999991</v>
      </c>
      <c r="L7" s="5">
        <f>K7+L24-'Composición CxC'!L19</f>
        <v>102455.77855759997</v>
      </c>
      <c r="M7" s="5">
        <f>L7+M24-'Composición CxC'!M19</f>
        <v>133192.51212487998</v>
      </c>
    </row>
    <row r="8" spans="1:13" x14ac:dyDescent="0.25">
      <c r="A8" s="2" t="s">
        <v>4</v>
      </c>
      <c r="B8" s="3">
        <v>8000</v>
      </c>
      <c r="C8" s="5">
        <f>B8-C34+C27+'Composicipon Adelantos entregad'!C19</f>
        <v>8700</v>
      </c>
      <c r="D8" s="5">
        <f>C8-D34+D27+'Composicipon Adelantos entregad'!D19</f>
        <v>10260</v>
      </c>
      <c r="E8" s="5">
        <f>D8-E34+E27+'Composicipon Adelantos entregad'!E19</f>
        <v>12798</v>
      </c>
      <c r="F8" s="5">
        <f>E8-F34+F27+'Composicipon Adelantos entregad'!F19</f>
        <v>16017.4</v>
      </c>
      <c r="G8" s="5">
        <f>F8-G34+G27+'Composicipon Adelantos entregad'!G19</f>
        <v>20167.620000000003</v>
      </c>
      <c r="H8" s="5">
        <f>G8-H34+H27+'Composicipon Adelantos entregad'!H19</f>
        <v>25543.906000000006</v>
      </c>
      <c r="I8" s="5">
        <f>H8-I34+I27+'Composicipon Adelantos entregad'!I19</f>
        <v>32507.07780000001</v>
      </c>
      <c r="J8" s="5">
        <f>I8-J34+J27+'Composicipon Adelantos entregad'!J19</f>
        <v>41559.201140000012</v>
      </c>
      <c r="K8" s="5">
        <f>J8-K34+K27+'Composicipon Adelantos entregad'!K19</f>
        <v>53326.961482000013</v>
      </c>
      <c r="L8" s="5">
        <f>K8-L34+L27+'Composicipon Adelantos entregad'!L19</f>
        <v>68625.049926600026</v>
      </c>
      <c r="M8" s="5">
        <f>L8-M34+M27+'Composicipon Adelantos entregad'!M19</f>
        <v>88512.564904580024</v>
      </c>
    </row>
    <row r="9" spans="1:13" x14ac:dyDescent="0.25">
      <c r="A9" s="2" t="s">
        <v>5</v>
      </c>
      <c r="B9" s="3">
        <v>0</v>
      </c>
      <c r="C9" s="5">
        <f>B9</f>
        <v>0</v>
      </c>
      <c r="D9" s="5">
        <f t="shared" ref="D9:M9" si="2">C9</f>
        <v>0</v>
      </c>
      <c r="E9" s="5">
        <f t="shared" si="2"/>
        <v>0</v>
      </c>
      <c r="F9" s="5">
        <f t="shared" si="2"/>
        <v>0</v>
      </c>
      <c r="G9" s="5">
        <f t="shared" si="2"/>
        <v>0</v>
      </c>
      <c r="H9" s="5">
        <f t="shared" si="2"/>
        <v>0</v>
      </c>
      <c r="I9" s="5">
        <f t="shared" si="2"/>
        <v>0</v>
      </c>
      <c r="J9" s="5">
        <f t="shared" si="2"/>
        <v>0</v>
      </c>
      <c r="K9" s="5">
        <f t="shared" si="2"/>
        <v>0</v>
      </c>
      <c r="L9" s="5">
        <f t="shared" si="2"/>
        <v>0</v>
      </c>
      <c r="M9" s="5">
        <f t="shared" si="2"/>
        <v>0</v>
      </c>
    </row>
    <row r="11" spans="1:13" x14ac:dyDescent="0.25">
      <c r="A11" s="2" t="s">
        <v>12</v>
      </c>
      <c r="B11" s="5">
        <f>SUM(B5:B9)</f>
        <v>18000</v>
      </c>
      <c r="C11" s="5">
        <f>SUM(C5:C9)</f>
        <v>24356.666666666664</v>
      </c>
      <c r="D11" s="5">
        <f t="shared" ref="D11:M11" si="3">SUM(D5:D9)</f>
        <v>30952</v>
      </c>
      <c r="E11" s="5">
        <f t="shared" si="3"/>
        <v>37470</v>
      </c>
      <c r="F11" s="5">
        <f t="shared" si="3"/>
        <v>46377.566666666666</v>
      </c>
      <c r="G11" s="5">
        <f t="shared" si="3"/>
        <v>58409.775000000001</v>
      </c>
      <c r="H11" s="5">
        <f t="shared" si="3"/>
        <v>75325.793250000002</v>
      </c>
      <c r="I11" s="5">
        <f t="shared" si="3"/>
        <v>97557.979837499995</v>
      </c>
      <c r="J11" s="5">
        <f t="shared" si="3"/>
        <v>126737.38969312501</v>
      </c>
      <c r="K11" s="5">
        <f t="shared" si="3"/>
        <v>164989.82489109377</v>
      </c>
      <c r="L11" s="5">
        <f t="shared" si="3"/>
        <v>215085.07339195785</v>
      </c>
      <c r="M11" s="5">
        <f t="shared" si="3"/>
        <v>280631.04159811157</v>
      </c>
    </row>
    <row r="13" spans="1:13" x14ac:dyDescent="0.25">
      <c r="A13" s="4" t="s">
        <v>7</v>
      </c>
    </row>
    <row r="15" spans="1:13" x14ac:dyDescent="0.25">
      <c r="A15" s="2" t="s">
        <v>8</v>
      </c>
      <c r="B15" s="3">
        <v>8000</v>
      </c>
      <c r="C15" s="5">
        <f>B15+C27-'Composición CxP'!C19</f>
        <v>12425</v>
      </c>
      <c r="D15" s="5">
        <f>C15+D27-'Composición CxP'!D19</f>
        <v>16140</v>
      </c>
      <c r="E15" s="5">
        <f>D15+E27-'Composición CxP'!E19</f>
        <v>18732</v>
      </c>
      <c r="F15" s="5">
        <f>E15+F27-'Composición CxP'!F19</f>
        <v>22101.599999999999</v>
      </c>
      <c r="G15" s="5">
        <f>F15+G27-'Composición CxP'!G19</f>
        <v>26482.079999999998</v>
      </c>
      <c r="H15" s="5">
        <f>G15+H27-'Composición CxP'!H19</f>
        <v>32176.703999999998</v>
      </c>
      <c r="I15" s="5">
        <f>H15+I27-'Composición CxP'!I19</f>
        <v>39579.715199999991</v>
      </c>
      <c r="J15" s="5">
        <f>I15+J27-'Composición CxP'!J19</f>
        <v>49203.629759999996</v>
      </c>
      <c r="K15" s="5">
        <f>J15+K27-'Composición CxP'!K19</f>
        <v>61714.718688000001</v>
      </c>
      <c r="L15" s="5">
        <f>K15+L27-'Composición CxP'!L19</f>
        <v>77979.134294400021</v>
      </c>
      <c r="M15" s="5">
        <f>L15+M27-'Composición CxP'!M19</f>
        <v>99122.874582720033</v>
      </c>
    </row>
    <row r="16" spans="1:13" x14ac:dyDescent="0.25">
      <c r="A16" s="2" t="s">
        <v>53</v>
      </c>
      <c r="B16" s="3">
        <v>500</v>
      </c>
      <c r="C16" s="5">
        <f>+C31+B16-'Composicion Adelantos Recibidos'!C19</f>
        <v>925</v>
      </c>
      <c r="D16" s="5">
        <f>+D31+C16-'Composicion Adelantos Recibidos'!D19</f>
        <v>1440</v>
      </c>
      <c r="E16" s="5">
        <f>+E31+D16-'Composicion Adelantos Recibidos'!E19</f>
        <v>1872</v>
      </c>
      <c r="F16" s="5">
        <f>+F31+E16-'Composicion Adelantos Recibidos'!F19</f>
        <v>2433.6000000000004</v>
      </c>
      <c r="G16" s="5">
        <f>+G31+F16-'Composicion Adelantos Recibidos'!G19</f>
        <v>3163.6800000000003</v>
      </c>
      <c r="H16" s="5">
        <f>+H31+G16-'Composicion Adelantos Recibidos'!H19</f>
        <v>4112.7839999999997</v>
      </c>
      <c r="I16" s="5">
        <f>+I31+H16-'Composicion Adelantos Recibidos'!I19</f>
        <v>5346.6192000000001</v>
      </c>
      <c r="J16" s="5">
        <f>+J31+I16-'Composicion Adelantos Recibidos'!J19</f>
        <v>6950.6049600000006</v>
      </c>
      <c r="K16" s="5">
        <f>+K31+J16-'Composicion Adelantos Recibidos'!K19</f>
        <v>9035.7864480000026</v>
      </c>
      <c r="L16" s="5">
        <f>+L31+K16-'Composicion Adelantos Recibidos'!L19</f>
        <v>11746.522382400004</v>
      </c>
      <c r="M16" s="5">
        <f>+M31+L16-'Composicion Adelantos Recibidos'!M19</f>
        <v>15270.479097120004</v>
      </c>
    </row>
    <row r="17" spans="1:13" x14ac:dyDescent="0.25">
      <c r="A17" s="2" t="s">
        <v>9</v>
      </c>
      <c r="B17" s="3">
        <v>4000</v>
      </c>
      <c r="C17" s="5">
        <f>B17+C28-'Composición Deuda'!C17</f>
        <v>3200</v>
      </c>
      <c r="D17" s="5">
        <f>C17+D28-'Composición Deuda'!D17</f>
        <v>2400</v>
      </c>
      <c r="E17" s="5">
        <f>D17+E28-'Composición Deuda'!E17</f>
        <v>1600</v>
      </c>
      <c r="F17" s="5">
        <f>E17+F28-'Composición Deuda'!F17</f>
        <v>800</v>
      </c>
      <c r="G17" s="5">
        <f>F17+G28-'Composición Deuda'!G17</f>
        <v>0</v>
      </c>
      <c r="H17" s="5">
        <f>G17+H28-'Composición Deuda'!H17</f>
        <v>0</v>
      </c>
      <c r="I17" s="5">
        <f>H17+I28-'Composición Deuda'!I17</f>
        <v>0</v>
      </c>
      <c r="J17" s="5">
        <f>I17+J28-'Composición Deuda'!J17</f>
        <v>0</v>
      </c>
      <c r="K17" s="5">
        <f>J17+K28-'Composición Deuda'!K17</f>
        <v>0</v>
      </c>
      <c r="L17" s="5">
        <f>K17+L28-'Composición Deuda'!L17</f>
        <v>0</v>
      </c>
      <c r="M17" s="5">
        <f>L17+M28-'Composición Deuda'!M17</f>
        <v>0</v>
      </c>
    </row>
    <row r="18" spans="1:13" x14ac:dyDescent="0.25">
      <c r="A18" s="2" t="s">
        <v>10</v>
      </c>
      <c r="B18" s="3">
        <v>0</v>
      </c>
      <c r="C18" s="5">
        <f>B18</f>
        <v>0</v>
      </c>
      <c r="D18" s="5">
        <f t="shared" ref="D18:M18" si="4">C18</f>
        <v>0</v>
      </c>
      <c r="E18" s="5">
        <f t="shared" si="4"/>
        <v>0</v>
      </c>
      <c r="F18" s="5">
        <f t="shared" si="4"/>
        <v>0</v>
      </c>
      <c r="G18" s="5">
        <f t="shared" si="4"/>
        <v>0</v>
      </c>
      <c r="H18" s="5">
        <f t="shared" si="4"/>
        <v>0</v>
      </c>
      <c r="I18" s="5">
        <f t="shared" si="4"/>
        <v>0</v>
      </c>
      <c r="J18" s="5">
        <f t="shared" si="4"/>
        <v>0</v>
      </c>
      <c r="K18" s="5">
        <f t="shared" si="4"/>
        <v>0</v>
      </c>
      <c r="L18" s="5">
        <f t="shared" si="4"/>
        <v>0</v>
      </c>
      <c r="M18" s="5">
        <f t="shared" si="4"/>
        <v>0</v>
      </c>
    </row>
    <row r="20" spans="1:13" x14ac:dyDescent="0.25">
      <c r="A20" s="2" t="s">
        <v>11</v>
      </c>
      <c r="B20" s="5">
        <f>SUM(B15:B18)</f>
        <v>12500</v>
      </c>
      <c r="C20" s="5">
        <f>SUM(C15:C18)</f>
        <v>16550</v>
      </c>
      <c r="D20" s="5">
        <f t="shared" ref="D20:M20" si="5">SUM(D15:D18)</f>
        <v>19980</v>
      </c>
      <c r="E20" s="5">
        <f t="shared" si="5"/>
        <v>22204</v>
      </c>
      <c r="F20" s="5">
        <f t="shared" si="5"/>
        <v>25335.199999999997</v>
      </c>
      <c r="G20" s="5">
        <f t="shared" si="5"/>
        <v>29645.759999999998</v>
      </c>
      <c r="H20" s="5">
        <f t="shared" si="5"/>
        <v>36289.487999999998</v>
      </c>
      <c r="I20" s="5">
        <f t="shared" si="5"/>
        <v>44926.334399999992</v>
      </c>
      <c r="J20" s="5">
        <f t="shared" si="5"/>
        <v>56154.234719999993</v>
      </c>
      <c r="K20" s="5">
        <f t="shared" si="5"/>
        <v>70750.505136000007</v>
      </c>
      <c r="L20" s="5">
        <f t="shared" si="5"/>
        <v>89725.656676800019</v>
      </c>
      <c r="M20" s="5">
        <f t="shared" si="5"/>
        <v>114393.35367984003</v>
      </c>
    </row>
    <row r="22" spans="1:13" x14ac:dyDescent="0.25">
      <c r="A22" s="2" t="s">
        <v>13</v>
      </c>
      <c r="B22" s="5">
        <f>B11-B20</f>
        <v>5500</v>
      </c>
      <c r="C22" s="5">
        <f>C11-C20</f>
        <v>7806.6666666666642</v>
      </c>
      <c r="D22" s="5">
        <f t="shared" ref="D22:M22" si="6">D11-D20</f>
        <v>10972</v>
      </c>
      <c r="E22" s="5">
        <f t="shared" si="6"/>
        <v>15266</v>
      </c>
      <c r="F22" s="5">
        <f t="shared" si="6"/>
        <v>21042.366666666669</v>
      </c>
      <c r="G22" s="5">
        <f t="shared" si="6"/>
        <v>28764.015000000003</v>
      </c>
      <c r="H22" s="5">
        <f t="shared" si="6"/>
        <v>39036.305250000005</v>
      </c>
      <c r="I22" s="5">
        <f t="shared" si="6"/>
        <v>52631.645437500003</v>
      </c>
      <c r="J22" s="5">
        <f t="shared" si="6"/>
        <v>70583.154973125012</v>
      </c>
      <c r="K22" s="5">
        <f t="shared" si="6"/>
        <v>94239.319755093762</v>
      </c>
      <c r="L22" s="5">
        <f t="shared" si="6"/>
        <v>125359.41671515783</v>
      </c>
      <c r="M22" s="5">
        <f t="shared" si="6"/>
        <v>166237.68791827152</v>
      </c>
    </row>
    <row r="24" spans="1:13" x14ac:dyDescent="0.25">
      <c r="A24" s="2" t="s">
        <v>15</v>
      </c>
      <c r="C24" s="3">
        <v>8000</v>
      </c>
      <c r="D24" s="3">
        <v>10400</v>
      </c>
      <c r="E24" s="3">
        <v>13520</v>
      </c>
      <c r="F24" s="3">
        <v>17576</v>
      </c>
      <c r="G24" s="3">
        <v>22848.799999999999</v>
      </c>
      <c r="H24" s="3">
        <v>29703.439999999999</v>
      </c>
      <c r="I24" s="3">
        <v>38614.472000000002</v>
      </c>
      <c r="J24" s="3">
        <v>50198.813600000001</v>
      </c>
      <c r="K24" s="3">
        <v>65258.457680000007</v>
      </c>
      <c r="L24" s="3">
        <v>84835.994984000004</v>
      </c>
      <c r="M24" s="3">
        <v>110286.79347920002</v>
      </c>
    </row>
    <row r="25" spans="1:13" x14ac:dyDescent="0.25">
      <c r="A25" s="2" t="s">
        <v>17</v>
      </c>
      <c r="C25" s="6">
        <v>0.4</v>
      </c>
      <c r="D25" s="6">
        <v>0.4</v>
      </c>
      <c r="E25" s="6">
        <v>0.4</v>
      </c>
      <c r="F25" s="6">
        <v>0.4</v>
      </c>
      <c r="G25" s="6">
        <v>0.4</v>
      </c>
      <c r="H25" s="6">
        <v>0.4</v>
      </c>
      <c r="I25" s="6">
        <v>0.4</v>
      </c>
      <c r="J25" s="6">
        <v>0.4</v>
      </c>
      <c r="K25" s="6">
        <v>0.4</v>
      </c>
      <c r="L25" s="6">
        <v>0.4</v>
      </c>
      <c r="M25" s="6">
        <v>0.4</v>
      </c>
    </row>
    <row r="26" spans="1:13" x14ac:dyDescent="0.25">
      <c r="A26" s="2" t="s">
        <v>25</v>
      </c>
      <c r="C26" s="3">
        <v>800</v>
      </c>
      <c r="D26" s="3">
        <v>919.99999999999989</v>
      </c>
      <c r="E26" s="3">
        <v>1057.9999999999998</v>
      </c>
      <c r="F26" s="3">
        <v>1216.6999999999996</v>
      </c>
      <c r="G26" s="3">
        <v>1399.2049999999995</v>
      </c>
      <c r="H26" s="3">
        <v>1609.0857499999993</v>
      </c>
      <c r="I26" s="3">
        <v>1850.4486124999989</v>
      </c>
      <c r="J26" s="3">
        <v>2128.0159043749986</v>
      </c>
      <c r="K26" s="3">
        <v>2447.2182900312482</v>
      </c>
      <c r="L26" s="3">
        <v>2814.3010335359354</v>
      </c>
      <c r="M26" s="3">
        <v>3236.4461885663254</v>
      </c>
    </row>
    <row r="27" spans="1:13" x14ac:dyDescent="0.25">
      <c r="A27" s="2" t="s">
        <v>26</v>
      </c>
      <c r="C27" s="3">
        <v>4800</v>
      </c>
      <c r="D27" s="3">
        <v>6240</v>
      </c>
      <c r="E27" s="3">
        <v>8112</v>
      </c>
      <c r="F27" s="3">
        <v>10545.6</v>
      </c>
      <c r="G27" s="3">
        <v>13709.28</v>
      </c>
      <c r="H27" s="3">
        <v>17822.064000000002</v>
      </c>
      <c r="I27" s="3">
        <v>23168.683200000003</v>
      </c>
      <c r="J27" s="3">
        <v>30119.288160000004</v>
      </c>
      <c r="K27" s="3">
        <v>39155.074608000003</v>
      </c>
      <c r="L27" s="3">
        <v>50901.596990400009</v>
      </c>
      <c r="M27" s="3">
        <v>66172.076087520007</v>
      </c>
    </row>
    <row r="28" spans="1:13" x14ac:dyDescent="0.25">
      <c r="A28" s="2" t="s">
        <v>16</v>
      </c>
      <c r="C28" s="3">
        <v>0</v>
      </c>
      <c r="D28" s="3">
        <v>0</v>
      </c>
      <c r="E28" s="3">
        <v>0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0</v>
      </c>
      <c r="M28" s="3">
        <v>0</v>
      </c>
    </row>
    <row r="29" spans="1:13" x14ac:dyDescent="0.25">
      <c r="A29" s="2" t="s">
        <v>18</v>
      </c>
      <c r="C29" s="6">
        <v>0.28000000000000003</v>
      </c>
      <c r="D29" s="6">
        <v>0.28000000000000003</v>
      </c>
      <c r="E29" s="6">
        <v>0.28000000000000003</v>
      </c>
      <c r="F29" s="6">
        <v>0.28000000000000003</v>
      </c>
      <c r="G29" s="6">
        <v>0.28000000000000003</v>
      </c>
      <c r="H29" s="6">
        <v>0.28000000000000003</v>
      </c>
      <c r="I29" s="6">
        <v>0.28000000000000003</v>
      </c>
      <c r="J29" s="6">
        <v>0.28000000000000003</v>
      </c>
      <c r="K29" s="6">
        <v>0.28000000000000003</v>
      </c>
      <c r="L29" s="6">
        <v>0.28000000000000003</v>
      </c>
      <c r="M29" s="6">
        <v>0.28000000000000003</v>
      </c>
    </row>
    <row r="30" spans="1:13" x14ac:dyDescent="0.25">
      <c r="A30" s="2" t="s">
        <v>56</v>
      </c>
      <c r="C30" s="3">
        <v>2000</v>
      </c>
      <c r="D30" s="3">
        <v>2600</v>
      </c>
      <c r="E30" s="3">
        <v>3380</v>
      </c>
      <c r="F30" s="3">
        <v>4394</v>
      </c>
      <c r="G30" s="3">
        <v>5712.2</v>
      </c>
      <c r="H30" s="3">
        <v>7425.86</v>
      </c>
      <c r="I30" s="3">
        <v>9653.6180000000004</v>
      </c>
      <c r="J30" s="3">
        <v>12549.7034</v>
      </c>
      <c r="K30" s="3">
        <v>16314.614420000002</v>
      </c>
      <c r="L30" s="3">
        <v>21208.998746000001</v>
      </c>
      <c r="M30" s="3">
        <v>27571.698369800004</v>
      </c>
    </row>
    <row r="31" spans="1:13" x14ac:dyDescent="0.25">
      <c r="A31" s="2" t="s">
        <v>53</v>
      </c>
      <c r="C31" s="3">
        <v>800</v>
      </c>
      <c r="D31" s="3">
        <v>1040</v>
      </c>
      <c r="E31" s="3">
        <v>1352</v>
      </c>
      <c r="F31" s="3">
        <v>1757.6000000000001</v>
      </c>
      <c r="G31" s="3">
        <v>2284.88</v>
      </c>
      <c r="H31" s="3">
        <v>2970.3440000000001</v>
      </c>
      <c r="I31" s="3">
        <v>3861.4472000000001</v>
      </c>
      <c r="J31" s="3">
        <v>5019.8813600000003</v>
      </c>
      <c r="K31" s="3">
        <v>6525.845768000001</v>
      </c>
      <c r="L31" s="3">
        <v>8483.5994984000008</v>
      </c>
      <c r="M31" s="3">
        <v>11028.679347920002</v>
      </c>
    </row>
    <row r="33" spans="1:13" x14ac:dyDescent="0.25">
      <c r="A33" s="2" t="s">
        <v>14</v>
      </c>
      <c r="C33" s="5">
        <f>C24</f>
        <v>8000</v>
      </c>
      <c r="D33" s="5">
        <f t="shared" ref="D33:M33" si="7">D24</f>
        <v>10400</v>
      </c>
      <c r="E33" s="5">
        <f t="shared" si="7"/>
        <v>13520</v>
      </c>
      <c r="F33" s="5">
        <f t="shared" si="7"/>
        <v>17576</v>
      </c>
      <c r="G33" s="5">
        <f t="shared" si="7"/>
        <v>22848.799999999999</v>
      </c>
      <c r="H33" s="5">
        <f t="shared" si="7"/>
        <v>29703.439999999999</v>
      </c>
      <c r="I33" s="5">
        <f t="shared" si="7"/>
        <v>38614.472000000002</v>
      </c>
      <c r="J33" s="5">
        <f t="shared" si="7"/>
        <v>50198.813600000001</v>
      </c>
      <c r="K33" s="5">
        <f t="shared" si="7"/>
        <v>65258.457680000007</v>
      </c>
      <c r="L33" s="5">
        <f t="shared" si="7"/>
        <v>84835.994984000004</v>
      </c>
      <c r="M33" s="5">
        <f t="shared" si="7"/>
        <v>110286.79347920002</v>
      </c>
    </row>
    <row r="34" spans="1:13" x14ac:dyDescent="0.25">
      <c r="A34" s="2" t="s">
        <v>24</v>
      </c>
      <c r="C34" s="5">
        <f>C24*(1-C25)</f>
        <v>4800</v>
      </c>
      <c r="D34" s="5">
        <f t="shared" ref="D34:M34" si="8">D24*(1-D25)</f>
        <v>6240</v>
      </c>
      <c r="E34" s="5">
        <f t="shared" si="8"/>
        <v>8112</v>
      </c>
      <c r="F34" s="5">
        <f t="shared" si="8"/>
        <v>10545.6</v>
      </c>
      <c r="G34" s="5">
        <f t="shared" si="8"/>
        <v>13709.279999999999</v>
      </c>
      <c r="H34" s="5">
        <f t="shared" si="8"/>
        <v>17822.063999999998</v>
      </c>
      <c r="I34" s="5">
        <f t="shared" si="8"/>
        <v>23168.683199999999</v>
      </c>
      <c r="J34" s="5">
        <f t="shared" si="8"/>
        <v>30119.28816</v>
      </c>
      <c r="K34" s="5">
        <f t="shared" si="8"/>
        <v>39155.074608000003</v>
      </c>
      <c r="L34" s="5">
        <f t="shared" si="8"/>
        <v>50901.596990400001</v>
      </c>
      <c r="M34" s="5">
        <f t="shared" si="8"/>
        <v>66172.076087520007</v>
      </c>
    </row>
    <row r="35" spans="1:13" x14ac:dyDescent="0.25">
      <c r="A35" s="2" t="s">
        <v>27</v>
      </c>
      <c r="C35" s="5">
        <f>C33-C34</f>
        <v>3200</v>
      </c>
      <c r="D35" s="5">
        <f t="shared" ref="D35:M35" si="9">D33-D34</f>
        <v>4160</v>
      </c>
      <c r="E35" s="5">
        <f t="shared" si="9"/>
        <v>5408</v>
      </c>
      <c r="F35" s="5">
        <f t="shared" si="9"/>
        <v>7030.4</v>
      </c>
      <c r="G35" s="5">
        <f t="shared" si="9"/>
        <v>9139.52</v>
      </c>
      <c r="H35" s="5">
        <f t="shared" si="9"/>
        <v>11881.376</v>
      </c>
      <c r="I35" s="5">
        <f t="shared" si="9"/>
        <v>15445.788800000002</v>
      </c>
      <c r="J35" s="5">
        <f t="shared" si="9"/>
        <v>20079.525440000001</v>
      </c>
      <c r="K35" s="5">
        <f t="shared" si="9"/>
        <v>26103.383072000004</v>
      </c>
      <c r="L35" s="5">
        <f t="shared" si="9"/>
        <v>33934.397993600003</v>
      </c>
      <c r="M35" s="5">
        <f t="shared" si="9"/>
        <v>44114.717391680009</v>
      </c>
    </row>
    <row r="36" spans="1:13" x14ac:dyDescent="0.25">
      <c r="A36" s="2" t="s">
        <v>25</v>
      </c>
      <c r="C36" s="5">
        <f>C26</f>
        <v>800</v>
      </c>
      <c r="D36" s="5">
        <f t="shared" ref="D36:M36" si="10">D26</f>
        <v>919.99999999999989</v>
      </c>
      <c r="E36" s="5">
        <f t="shared" si="10"/>
        <v>1057.9999999999998</v>
      </c>
      <c r="F36" s="5">
        <f t="shared" si="10"/>
        <v>1216.6999999999996</v>
      </c>
      <c r="G36" s="5">
        <f t="shared" si="10"/>
        <v>1399.2049999999995</v>
      </c>
      <c r="H36" s="5">
        <f t="shared" si="10"/>
        <v>1609.0857499999993</v>
      </c>
      <c r="I36" s="5">
        <f t="shared" si="10"/>
        <v>1850.4486124999989</v>
      </c>
      <c r="J36" s="5">
        <f t="shared" si="10"/>
        <v>2128.0159043749986</v>
      </c>
      <c r="K36" s="5">
        <f t="shared" si="10"/>
        <v>2447.2182900312482</v>
      </c>
      <c r="L36" s="5">
        <f t="shared" si="10"/>
        <v>2814.3010335359354</v>
      </c>
      <c r="M36" s="5">
        <f t="shared" si="10"/>
        <v>3236.4461885663254</v>
      </c>
    </row>
    <row r="37" spans="1:13" x14ac:dyDescent="0.25">
      <c r="A37" s="2" t="s">
        <v>28</v>
      </c>
      <c r="C37" s="5">
        <f>C35-C36</f>
        <v>2400</v>
      </c>
      <c r="D37" s="5">
        <f t="shared" ref="D37:M37" si="11">D35-D36</f>
        <v>3240</v>
      </c>
      <c r="E37" s="5">
        <f t="shared" si="11"/>
        <v>4350</v>
      </c>
      <c r="F37" s="5">
        <f t="shared" si="11"/>
        <v>5813.7</v>
      </c>
      <c r="G37" s="5">
        <f t="shared" si="11"/>
        <v>7740.3150000000005</v>
      </c>
      <c r="H37" s="5">
        <f t="shared" si="11"/>
        <v>10272.290250000002</v>
      </c>
      <c r="I37" s="5">
        <f t="shared" si="11"/>
        <v>13595.340187500004</v>
      </c>
      <c r="J37" s="5">
        <f t="shared" si="11"/>
        <v>17951.509535625002</v>
      </c>
      <c r="K37" s="5">
        <f t="shared" si="11"/>
        <v>23656.164781968757</v>
      </c>
      <c r="L37" s="5">
        <f t="shared" si="11"/>
        <v>31120.096960064067</v>
      </c>
      <c r="M37" s="5">
        <f t="shared" si="11"/>
        <v>40878.271203113683</v>
      </c>
    </row>
    <row r="38" spans="1:13" x14ac:dyDescent="0.25">
      <c r="A38" s="2" t="s">
        <v>29</v>
      </c>
      <c r="C38" s="5">
        <f>C29*B17/12</f>
        <v>93.333333333333329</v>
      </c>
      <c r="D38" s="5">
        <f t="shared" ref="D38:M38" si="12">D29*C17/12</f>
        <v>74.666666666666671</v>
      </c>
      <c r="E38" s="5">
        <f t="shared" si="12"/>
        <v>56.000000000000007</v>
      </c>
      <c r="F38" s="5">
        <f t="shared" si="12"/>
        <v>37.333333333333336</v>
      </c>
      <c r="G38" s="5">
        <f t="shared" si="12"/>
        <v>18.666666666666668</v>
      </c>
      <c r="H38" s="5">
        <f t="shared" si="12"/>
        <v>0</v>
      </c>
      <c r="I38" s="5">
        <f t="shared" si="12"/>
        <v>0</v>
      </c>
      <c r="J38" s="5">
        <f t="shared" si="12"/>
        <v>0</v>
      </c>
      <c r="K38" s="5">
        <f t="shared" si="12"/>
        <v>0</v>
      </c>
      <c r="L38" s="5">
        <f t="shared" si="12"/>
        <v>0</v>
      </c>
      <c r="M38" s="5">
        <f t="shared" si="12"/>
        <v>0</v>
      </c>
    </row>
    <row r="39" spans="1:13" x14ac:dyDescent="0.25">
      <c r="A39" s="2" t="s">
        <v>30</v>
      </c>
      <c r="C39" s="8">
        <f>C37-C38</f>
        <v>2306.6666666666665</v>
      </c>
      <c r="D39" s="8">
        <f t="shared" ref="D39:M39" si="13">D37-D38</f>
        <v>3165.3333333333335</v>
      </c>
      <c r="E39" s="8">
        <f t="shared" si="13"/>
        <v>4294</v>
      </c>
      <c r="F39" s="8">
        <f t="shared" si="13"/>
        <v>5776.3666666666668</v>
      </c>
      <c r="G39" s="8">
        <f t="shared" si="13"/>
        <v>7721.6483333333335</v>
      </c>
      <c r="H39" s="8">
        <f t="shared" si="13"/>
        <v>10272.290250000002</v>
      </c>
      <c r="I39" s="8">
        <f t="shared" si="13"/>
        <v>13595.340187500004</v>
      </c>
      <c r="J39" s="8">
        <f t="shared" si="13"/>
        <v>17951.509535625002</v>
      </c>
      <c r="K39" s="8">
        <f t="shared" si="13"/>
        <v>23656.164781968757</v>
      </c>
      <c r="L39" s="8">
        <f t="shared" si="13"/>
        <v>31120.096960064067</v>
      </c>
      <c r="M39" s="8">
        <f t="shared" si="13"/>
        <v>40878.271203113683</v>
      </c>
    </row>
    <row r="41" spans="1:13" x14ac:dyDescent="0.25">
      <c r="A41" s="4" t="s">
        <v>31</v>
      </c>
    </row>
    <row r="42" spans="1:13" x14ac:dyDescent="0.25">
      <c r="A42" s="2" t="s">
        <v>32</v>
      </c>
      <c r="C42" s="5">
        <f>C39</f>
        <v>2306.6666666666665</v>
      </c>
      <c r="D42" s="5">
        <f t="shared" ref="D42:M42" si="14">D39</f>
        <v>3165.3333333333335</v>
      </c>
      <c r="E42" s="5">
        <f t="shared" si="14"/>
        <v>4294</v>
      </c>
      <c r="F42" s="5">
        <f t="shared" si="14"/>
        <v>5776.3666666666668</v>
      </c>
      <c r="G42" s="5">
        <f t="shared" si="14"/>
        <v>7721.6483333333335</v>
      </c>
      <c r="H42" s="5">
        <f t="shared" si="14"/>
        <v>10272.290250000002</v>
      </c>
      <c r="I42" s="5">
        <f t="shared" si="14"/>
        <v>13595.340187500004</v>
      </c>
      <c r="J42" s="5">
        <f t="shared" si="14"/>
        <v>17951.509535625002</v>
      </c>
      <c r="K42" s="5">
        <f t="shared" si="14"/>
        <v>23656.164781968757</v>
      </c>
      <c r="L42" s="5">
        <f t="shared" si="14"/>
        <v>31120.096960064067</v>
      </c>
      <c r="M42" s="5">
        <f t="shared" si="14"/>
        <v>40878.271203113683</v>
      </c>
    </row>
    <row r="43" spans="1:13" x14ac:dyDescent="0.25">
      <c r="A43" s="7" t="s">
        <v>54</v>
      </c>
      <c r="C43" s="5">
        <f>C6-B6</f>
        <v>1300</v>
      </c>
      <c r="D43" s="5">
        <f t="shared" ref="D43:M43" si="15">D6-C6</f>
        <v>1040</v>
      </c>
      <c r="E43" s="5">
        <f t="shared" si="15"/>
        <v>842</v>
      </c>
      <c r="F43" s="5">
        <f t="shared" si="15"/>
        <v>1174.6000000000004</v>
      </c>
      <c r="G43" s="5">
        <f t="shared" si="15"/>
        <v>1561.9799999999996</v>
      </c>
      <c r="H43" s="5">
        <f t="shared" si="15"/>
        <v>2049.5739999999987</v>
      </c>
      <c r="I43" s="5">
        <f t="shared" si="15"/>
        <v>2690.4462000000003</v>
      </c>
      <c r="J43" s="5">
        <f t="shared" si="15"/>
        <v>3497.5800600000002</v>
      </c>
      <c r="K43" s="5">
        <f t="shared" si="15"/>
        <v>4546.8540779999985</v>
      </c>
      <c r="L43" s="5">
        <f t="shared" si="15"/>
        <v>5910.9103013999993</v>
      </c>
      <c r="M43" s="5">
        <f t="shared" si="15"/>
        <v>7684.1833918199991</v>
      </c>
    </row>
    <row r="44" spans="1:13" x14ac:dyDescent="0.25">
      <c r="A44" s="7" t="s">
        <v>33</v>
      </c>
      <c r="C44" s="5">
        <f>C7-B7</f>
        <v>5200</v>
      </c>
      <c r="D44" s="5">
        <f t="shared" ref="D44:M44" si="16">D7-C7</f>
        <v>4160</v>
      </c>
      <c r="E44" s="5">
        <f t="shared" si="16"/>
        <v>3368</v>
      </c>
      <c r="F44" s="5">
        <f t="shared" si="16"/>
        <v>4698.4000000000015</v>
      </c>
      <c r="G44" s="5">
        <f t="shared" si="16"/>
        <v>6247.9199999999946</v>
      </c>
      <c r="H44" s="5">
        <f t="shared" si="16"/>
        <v>8198.2959999999985</v>
      </c>
      <c r="I44" s="5">
        <f t="shared" si="16"/>
        <v>10761.784799999994</v>
      </c>
      <c r="J44" s="5">
        <f t="shared" si="16"/>
        <v>13990.320240000008</v>
      </c>
      <c r="K44" s="5">
        <f t="shared" si="16"/>
        <v>18187.416311999994</v>
      </c>
      <c r="L44" s="5">
        <f t="shared" si="16"/>
        <v>23643.641205599983</v>
      </c>
      <c r="M44" s="5">
        <f t="shared" si="16"/>
        <v>30736.733567280011</v>
      </c>
    </row>
    <row r="45" spans="1:13" x14ac:dyDescent="0.25">
      <c r="A45" s="7" t="s">
        <v>34</v>
      </c>
      <c r="C45" s="5">
        <f>C8-B8</f>
        <v>700</v>
      </c>
      <c r="D45" s="5">
        <f t="shared" ref="D45:M45" si="17">D8-C8</f>
        <v>1560</v>
      </c>
      <c r="E45" s="5">
        <f t="shared" si="17"/>
        <v>2538</v>
      </c>
      <c r="F45" s="5">
        <f t="shared" si="17"/>
        <v>3219.3999999999996</v>
      </c>
      <c r="G45" s="5">
        <f t="shared" si="17"/>
        <v>4150.220000000003</v>
      </c>
      <c r="H45" s="5">
        <f t="shared" si="17"/>
        <v>5376.2860000000037</v>
      </c>
      <c r="I45" s="5">
        <f t="shared" si="17"/>
        <v>6963.1718000000037</v>
      </c>
      <c r="J45" s="5">
        <f t="shared" si="17"/>
        <v>9052.1233400000019</v>
      </c>
      <c r="K45" s="5">
        <f t="shared" si="17"/>
        <v>11767.760342000001</v>
      </c>
      <c r="L45" s="5">
        <f t="shared" si="17"/>
        <v>15298.088444600013</v>
      </c>
      <c r="M45" s="5">
        <f t="shared" si="17"/>
        <v>19887.514977979998</v>
      </c>
    </row>
    <row r="46" spans="1:13" x14ac:dyDescent="0.25">
      <c r="A46" s="7" t="s">
        <v>35</v>
      </c>
      <c r="C46" s="5">
        <f>C9-B9</f>
        <v>0</v>
      </c>
      <c r="D46" s="5">
        <f t="shared" ref="D46:M46" si="18">D9-C9</f>
        <v>0</v>
      </c>
      <c r="E46" s="5">
        <f t="shared" si="18"/>
        <v>0</v>
      </c>
      <c r="F46" s="5">
        <f t="shared" si="18"/>
        <v>0</v>
      </c>
      <c r="G46" s="5">
        <f t="shared" si="18"/>
        <v>0</v>
      </c>
      <c r="H46" s="5">
        <f t="shared" si="18"/>
        <v>0</v>
      </c>
      <c r="I46" s="5">
        <f t="shared" si="18"/>
        <v>0</v>
      </c>
      <c r="J46" s="5">
        <f t="shared" si="18"/>
        <v>0</v>
      </c>
      <c r="K46" s="5">
        <f t="shared" si="18"/>
        <v>0</v>
      </c>
      <c r="L46" s="5">
        <f t="shared" si="18"/>
        <v>0</v>
      </c>
      <c r="M46" s="5">
        <f t="shared" si="18"/>
        <v>0</v>
      </c>
    </row>
    <row r="47" spans="1:13" x14ac:dyDescent="0.25">
      <c r="A47" s="7" t="s">
        <v>36</v>
      </c>
      <c r="C47" s="5">
        <f>C15-B15</f>
        <v>4425</v>
      </c>
      <c r="D47" s="5">
        <f t="shared" ref="D47:M47" si="19">D15-C15</f>
        <v>3715</v>
      </c>
      <c r="E47" s="5">
        <f t="shared" si="19"/>
        <v>2592</v>
      </c>
      <c r="F47" s="5">
        <f t="shared" si="19"/>
        <v>3369.5999999999985</v>
      </c>
      <c r="G47" s="5">
        <f t="shared" si="19"/>
        <v>4380.4799999999996</v>
      </c>
      <c r="H47" s="5">
        <f t="shared" si="19"/>
        <v>5694.6239999999998</v>
      </c>
      <c r="I47" s="5">
        <f t="shared" si="19"/>
        <v>7403.0111999999936</v>
      </c>
      <c r="J47" s="5">
        <f t="shared" si="19"/>
        <v>9623.9145600000047</v>
      </c>
      <c r="K47" s="5">
        <f t="shared" si="19"/>
        <v>12511.088928000005</v>
      </c>
      <c r="L47" s="5">
        <f t="shared" si="19"/>
        <v>16264.41560640002</v>
      </c>
      <c r="M47" s="5">
        <f t="shared" si="19"/>
        <v>21143.740288320012</v>
      </c>
    </row>
    <row r="48" spans="1:13" x14ac:dyDescent="0.25">
      <c r="A48" s="7" t="s">
        <v>55</v>
      </c>
      <c r="C48" s="5">
        <f>C16-B16</f>
        <v>425</v>
      </c>
      <c r="D48" s="5">
        <f t="shared" ref="D48:M48" si="20">D16-C16</f>
        <v>515</v>
      </c>
      <c r="E48" s="5">
        <f t="shared" si="20"/>
        <v>432</v>
      </c>
      <c r="F48" s="5">
        <f t="shared" si="20"/>
        <v>561.60000000000036</v>
      </c>
      <c r="G48" s="5">
        <f t="shared" si="20"/>
        <v>730.07999999999993</v>
      </c>
      <c r="H48" s="5">
        <f t="shared" si="20"/>
        <v>949.10399999999936</v>
      </c>
      <c r="I48" s="5">
        <f t="shared" si="20"/>
        <v>1233.8352000000004</v>
      </c>
      <c r="J48" s="5">
        <f t="shared" si="20"/>
        <v>1603.9857600000005</v>
      </c>
      <c r="K48" s="5">
        <f t="shared" si="20"/>
        <v>2085.181488000002</v>
      </c>
      <c r="L48" s="5">
        <f t="shared" si="20"/>
        <v>2710.7359344000015</v>
      </c>
      <c r="M48" s="5">
        <f t="shared" si="20"/>
        <v>3523.9567147199996</v>
      </c>
    </row>
    <row r="49" spans="1:13" x14ac:dyDescent="0.25">
      <c r="A49" s="7" t="s">
        <v>37</v>
      </c>
      <c r="C49" s="5">
        <f>C17-B17</f>
        <v>-800</v>
      </c>
      <c r="D49" s="5">
        <f t="shared" ref="D49:M49" si="21">D17-C17</f>
        <v>-800</v>
      </c>
      <c r="E49" s="5">
        <f t="shared" si="21"/>
        <v>-800</v>
      </c>
      <c r="F49" s="5">
        <f t="shared" si="21"/>
        <v>-800</v>
      </c>
      <c r="G49" s="5">
        <f t="shared" si="21"/>
        <v>-800</v>
      </c>
      <c r="H49" s="5">
        <f t="shared" si="21"/>
        <v>0</v>
      </c>
      <c r="I49" s="5">
        <f t="shared" si="21"/>
        <v>0</v>
      </c>
      <c r="J49" s="5">
        <f t="shared" si="21"/>
        <v>0</v>
      </c>
      <c r="K49" s="5">
        <f t="shared" si="21"/>
        <v>0</v>
      </c>
      <c r="L49" s="5">
        <f t="shared" si="21"/>
        <v>0</v>
      </c>
      <c r="M49" s="5">
        <f t="shared" si="21"/>
        <v>0</v>
      </c>
    </row>
    <row r="50" spans="1:13" x14ac:dyDescent="0.25">
      <c r="A50" s="7" t="s">
        <v>38</v>
      </c>
      <c r="C50" s="5">
        <f>C18-B18</f>
        <v>0</v>
      </c>
      <c r="D50" s="5">
        <f t="shared" ref="D50:M50" si="22">D18-C18</f>
        <v>0</v>
      </c>
      <c r="E50" s="5">
        <f t="shared" si="22"/>
        <v>0</v>
      </c>
      <c r="F50" s="5">
        <f t="shared" si="22"/>
        <v>0</v>
      </c>
      <c r="G50" s="5">
        <f t="shared" si="22"/>
        <v>0</v>
      </c>
      <c r="H50" s="5">
        <f t="shared" si="22"/>
        <v>0</v>
      </c>
      <c r="I50" s="5">
        <f t="shared" si="22"/>
        <v>0</v>
      </c>
      <c r="J50" s="5">
        <f t="shared" si="22"/>
        <v>0</v>
      </c>
      <c r="K50" s="5">
        <f t="shared" si="22"/>
        <v>0</v>
      </c>
      <c r="L50" s="5">
        <f t="shared" si="22"/>
        <v>0</v>
      </c>
      <c r="M50" s="5">
        <f t="shared" si="22"/>
        <v>0</v>
      </c>
    </row>
    <row r="51" spans="1:13" x14ac:dyDescent="0.25">
      <c r="A51" s="2" t="s">
        <v>39</v>
      </c>
      <c r="C51" s="8">
        <f>C42-C43-C44-C45-C46+C47+C48+C49+C50</f>
        <v>-843.33333333333394</v>
      </c>
      <c r="D51" s="8">
        <f>D42-D43-D44-D45-D46+D47+D48+D49+D50</f>
        <v>-164.66666666666652</v>
      </c>
      <c r="E51" s="8">
        <f t="shared" ref="E51:M51" si="23">E42-E43-E44-E45-E46+E47+E48+E49+E50</f>
        <v>-230</v>
      </c>
      <c r="F51" s="8">
        <f t="shared" si="23"/>
        <v>-184.83333333333576</v>
      </c>
      <c r="G51" s="8">
        <f t="shared" si="23"/>
        <v>72.088333333335868</v>
      </c>
      <c r="H51" s="8">
        <f t="shared" si="23"/>
        <v>1291.8622500000001</v>
      </c>
      <c r="I51" s="8">
        <f t="shared" si="23"/>
        <v>1816.7837874999996</v>
      </c>
      <c r="J51" s="8">
        <f t="shared" si="23"/>
        <v>2639.386215624997</v>
      </c>
      <c r="K51" s="8">
        <f t="shared" si="23"/>
        <v>3750.4044659687715</v>
      </c>
      <c r="L51" s="8">
        <f t="shared" si="23"/>
        <v>5242.6085492640941</v>
      </c>
      <c r="M51" s="8">
        <f t="shared" si="23"/>
        <v>7237.5362690736874</v>
      </c>
    </row>
    <row r="53" spans="1:13" x14ac:dyDescent="0.25">
      <c r="A53" s="4" t="s">
        <v>45</v>
      </c>
    </row>
    <row r="54" spans="1:13" x14ac:dyDescent="0.25">
      <c r="A54" s="10" t="s">
        <v>53</v>
      </c>
      <c r="C54" s="5">
        <f>+C16-B16</f>
        <v>425</v>
      </c>
      <c r="D54" s="5">
        <f t="shared" ref="D54:M54" si="24">+D16-C16</f>
        <v>515</v>
      </c>
      <c r="E54" s="5">
        <f t="shared" si="24"/>
        <v>432</v>
      </c>
      <c r="F54" s="5">
        <f t="shared" si="24"/>
        <v>561.60000000000036</v>
      </c>
      <c r="G54" s="5">
        <f t="shared" si="24"/>
        <v>730.07999999999993</v>
      </c>
      <c r="H54" s="5">
        <f t="shared" si="24"/>
        <v>949.10399999999936</v>
      </c>
      <c r="I54" s="5">
        <f t="shared" si="24"/>
        <v>1233.8352000000004</v>
      </c>
      <c r="J54" s="5">
        <f t="shared" si="24"/>
        <v>1603.9857600000005</v>
      </c>
      <c r="K54" s="5">
        <f t="shared" si="24"/>
        <v>2085.181488000002</v>
      </c>
      <c r="L54" s="5">
        <f t="shared" si="24"/>
        <v>2710.7359344000015</v>
      </c>
      <c r="M54" s="5">
        <f t="shared" si="24"/>
        <v>3523.9567147199996</v>
      </c>
    </row>
    <row r="55" spans="1:13" x14ac:dyDescent="0.25">
      <c r="A55" s="2" t="s">
        <v>40</v>
      </c>
      <c r="C55" s="5">
        <f>'Composición CxC'!C19</f>
        <v>2800</v>
      </c>
      <c r="D55" s="5">
        <f>'Composición CxC'!D19</f>
        <v>6240</v>
      </c>
      <c r="E55" s="5">
        <f>'Composición CxC'!E19</f>
        <v>10152</v>
      </c>
      <c r="F55" s="5">
        <f>'Composición CxC'!F19</f>
        <v>12877.6</v>
      </c>
      <c r="G55" s="5">
        <f>'Composición CxC'!G19</f>
        <v>16600.88</v>
      </c>
      <c r="H55" s="5">
        <f>'Composición CxC'!H19</f>
        <v>21505.144</v>
      </c>
      <c r="I55" s="5">
        <f>'Composición CxC'!I19</f>
        <v>27852.6872</v>
      </c>
      <c r="J55" s="5">
        <f>'Composición CxC'!J19</f>
        <v>36208.49336</v>
      </c>
      <c r="K55" s="5">
        <f>'Composición CxC'!K19</f>
        <v>47071.041368000006</v>
      </c>
      <c r="L55" s="5">
        <f>'Composición CxC'!L19</f>
        <v>61192.353778400007</v>
      </c>
      <c r="M55" s="5">
        <f>'Composición CxC'!M19</f>
        <v>79550.059911920005</v>
      </c>
    </row>
    <row r="56" spans="1:13" x14ac:dyDescent="0.25">
      <c r="A56" s="2" t="s">
        <v>41</v>
      </c>
      <c r="C56" s="5">
        <f t="shared" ref="C56:M56" si="25">C28</f>
        <v>0</v>
      </c>
      <c r="D56" s="5">
        <f t="shared" si="25"/>
        <v>0</v>
      </c>
      <c r="E56" s="5">
        <f t="shared" si="25"/>
        <v>0</v>
      </c>
      <c r="F56" s="5">
        <f t="shared" si="25"/>
        <v>0</v>
      </c>
      <c r="G56" s="5">
        <f t="shared" si="25"/>
        <v>0</v>
      </c>
      <c r="H56" s="5">
        <f t="shared" si="25"/>
        <v>0</v>
      </c>
      <c r="I56" s="5">
        <f t="shared" si="25"/>
        <v>0</v>
      </c>
      <c r="J56" s="5">
        <f t="shared" si="25"/>
        <v>0</v>
      </c>
      <c r="K56" s="5">
        <f t="shared" si="25"/>
        <v>0</v>
      </c>
      <c r="L56" s="5">
        <f t="shared" si="25"/>
        <v>0</v>
      </c>
      <c r="M56" s="5">
        <f t="shared" si="25"/>
        <v>0</v>
      </c>
    </row>
    <row r="57" spans="1:13" x14ac:dyDescent="0.25">
      <c r="A57" s="2" t="s">
        <v>47</v>
      </c>
      <c r="C57" s="9">
        <f t="shared" ref="C57:M57" si="26">C56+C55</f>
        <v>2800</v>
      </c>
      <c r="D57" s="9">
        <f t="shared" si="26"/>
        <v>6240</v>
      </c>
      <c r="E57" s="9">
        <f t="shared" si="26"/>
        <v>10152</v>
      </c>
      <c r="F57" s="9">
        <f t="shared" si="26"/>
        <v>12877.6</v>
      </c>
      <c r="G57" s="9">
        <f t="shared" si="26"/>
        <v>16600.88</v>
      </c>
      <c r="H57" s="9">
        <f t="shared" si="26"/>
        <v>21505.144</v>
      </c>
      <c r="I57" s="9">
        <f t="shared" si="26"/>
        <v>27852.6872</v>
      </c>
      <c r="J57" s="9">
        <f t="shared" si="26"/>
        <v>36208.49336</v>
      </c>
      <c r="K57" s="9">
        <f t="shared" si="26"/>
        <v>47071.041368000006</v>
      </c>
      <c r="L57" s="9">
        <f t="shared" si="26"/>
        <v>61192.353778400007</v>
      </c>
      <c r="M57" s="9">
        <f t="shared" si="26"/>
        <v>79550.059911920005</v>
      </c>
    </row>
    <row r="58" spans="1:13" x14ac:dyDescent="0.25">
      <c r="A58" s="4" t="s">
        <v>46</v>
      </c>
    </row>
    <row r="59" spans="1:13" x14ac:dyDescent="0.25">
      <c r="A59" s="2" t="s">
        <v>43</v>
      </c>
      <c r="C59" s="5">
        <f>C36</f>
        <v>800</v>
      </c>
      <c r="D59" s="5">
        <f t="shared" ref="D59:M59" si="27">D26</f>
        <v>919.99999999999989</v>
      </c>
      <c r="E59" s="5">
        <f t="shared" si="27"/>
        <v>1057.9999999999998</v>
      </c>
      <c r="F59" s="5">
        <f t="shared" si="27"/>
        <v>1216.6999999999996</v>
      </c>
      <c r="G59" s="5">
        <f t="shared" si="27"/>
        <v>1399.2049999999995</v>
      </c>
      <c r="H59" s="5">
        <f t="shared" si="27"/>
        <v>1609.0857499999993</v>
      </c>
      <c r="I59" s="5">
        <f t="shared" si="27"/>
        <v>1850.4486124999989</v>
      </c>
      <c r="J59" s="5">
        <f t="shared" si="27"/>
        <v>2128.0159043749986</v>
      </c>
      <c r="K59" s="5">
        <f t="shared" si="27"/>
        <v>2447.2182900312482</v>
      </c>
      <c r="L59" s="5">
        <f t="shared" si="27"/>
        <v>2814.3010335359354</v>
      </c>
      <c r="M59" s="5">
        <f t="shared" si="27"/>
        <v>3236.4461885663254</v>
      </c>
    </row>
    <row r="60" spans="1:13" x14ac:dyDescent="0.25">
      <c r="A60" s="2" t="s">
        <v>58</v>
      </c>
      <c r="C60" s="5">
        <f>+C30</f>
        <v>2000</v>
      </c>
      <c r="D60" s="5">
        <f t="shared" ref="D60:M60" si="28">+D30</f>
        <v>2600</v>
      </c>
      <c r="E60" s="5">
        <f t="shared" si="28"/>
        <v>3380</v>
      </c>
      <c r="F60" s="5">
        <f t="shared" si="28"/>
        <v>4394</v>
      </c>
      <c r="G60" s="5">
        <f t="shared" si="28"/>
        <v>5712.2</v>
      </c>
      <c r="H60" s="5">
        <f t="shared" si="28"/>
        <v>7425.86</v>
      </c>
      <c r="I60" s="5">
        <f t="shared" si="28"/>
        <v>9653.6180000000004</v>
      </c>
      <c r="J60" s="5">
        <f t="shared" si="28"/>
        <v>12549.7034</v>
      </c>
      <c r="K60" s="5">
        <f t="shared" si="28"/>
        <v>16314.614420000002</v>
      </c>
      <c r="L60" s="5">
        <f t="shared" si="28"/>
        <v>21208.998746000001</v>
      </c>
      <c r="M60" s="5">
        <f t="shared" si="28"/>
        <v>27571.698369800004</v>
      </c>
    </row>
    <row r="61" spans="1:13" x14ac:dyDescent="0.25">
      <c r="A61" s="2" t="s">
        <v>22</v>
      </c>
      <c r="C61" s="5">
        <f>'Composición CxP'!C19</f>
        <v>375</v>
      </c>
      <c r="D61" s="5">
        <f>'Composición CxP'!D19</f>
        <v>2525</v>
      </c>
      <c r="E61" s="5">
        <f>'Composición CxP'!E19</f>
        <v>5520</v>
      </c>
      <c r="F61" s="5">
        <f>'Composición CxP'!F19</f>
        <v>7176</v>
      </c>
      <c r="G61" s="5">
        <f>'Composición CxP'!G19</f>
        <v>9328.7999999999993</v>
      </c>
      <c r="H61" s="5">
        <f>'Composición CxP'!H19</f>
        <v>12127.44</v>
      </c>
      <c r="I61" s="5">
        <f>'Composición CxP'!I19</f>
        <v>15765.672000000002</v>
      </c>
      <c r="J61" s="5">
        <f>'Composición CxP'!J19</f>
        <v>20495.373600000003</v>
      </c>
      <c r="K61" s="5">
        <f>'Composición CxP'!K19</f>
        <v>26643.985680000005</v>
      </c>
      <c r="L61" s="5">
        <f>'Composición CxP'!L19</f>
        <v>34637.181384000003</v>
      </c>
      <c r="M61" s="5">
        <f>'Composición CxP'!M19</f>
        <v>45028.335799200009</v>
      </c>
    </row>
    <row r="62" spans="1:13" x14ac:dyDescent="0.25">
      <c r="A62" s="2" t="s">
        <v>42</v>
      </c>
      <c r="C62" s="5">
        <f>'Composición Deuda'!C17</f>
        <v>800</v>
      </c>
      <c r="D62" s="5">
        <f>'Composición Deuda'!D17</f>
        <v>800</v>
      </c>
      <c r="E62" s="5">
        <f>'Composición Deuda'!E17</f>
        <v>800</v>
      </c>
      <c r="F62" s="5">
        <f>'Composición Deuda'!F17</f>
        <v>800</v>
      </c>
      <c r="G62" s="5">
        <f>'Composición Deuda'!G17</f>
        <v>800</v>
      </c>
      <c r="H62" s="5">
        <f>'Composición Deuda'!H17</f>
        <v>0</v>
      </c>
      <c r="I62" s="5">
        <f>'Composición Deuda'!I17</f>
        <v>0</v>
      </c>
      <c r="J62" s="5">
        <f>'Composición Deuda'!J17</f>
        <v>0</v>
      </c>
      <c r="K62" s="5">
        <f>'Composición Deuda'!K17</f>
        <v>0</v>
      </c>
      <c r="L62" s="5">
        <f>'Composición Deuda'!L17</f>
        <v>0</v>
      </c>
      <c r="M62" s="5">
        <f>'Composición Deuda'!M17</f>
        <v>0</v>
      </c>
    </row>
    <row r="63" spans="1:13" x14ac:dyDescent="0.25">
      <c r="A63" s="2" t="s">
        <v>44</v>
      </c>
      <c r="C63" s="5">
        <f t="shared" ref="C63:M63" si="29">C38</f>
        <v>93.333333333333329</v>
      </c>
      <c r="D63" s="5">
        <f t="shared" si="29"/>
        <v>74.666666666666671</v>
      </c>
      <c r="E63" s="5">
        <f t="shared" si="29"/>
        <v>56.000000000000007</v>
      </c>
      <c r="F63" s="5">
        <f t="shared" si="29"/>
        <v>37.333333333333336</v>
      </c>
      <c r="G63" s="5">
        <f t="shared" si="29"/>
        <v>18.666666666666668</v>
      </c>
      <c r="H63" s="5">
        <f t="shared" si="29"/>
        <v>0</v>
      </c>
      <c r="I63" s="5">
        <f t="shared" si="29"/>
        <v>0</v>
      </c>
      <c r="J63" s="5">
        <f t="shared" si="29"/>
        <v>0</v>
      </c>
      <c r="K63" s="5">
        <f t="shared" si="29"/>
        <v>0</v>
      </c>
      <c r="L63" s="5">
        <f t="shared" si="29"/>
        <v>0</v>
      </c>
      <c r="M63" s="5">
        <f t="shared" si="29"/>
        <v>0</v>
      </c>
    </row>
    <row r="64" spans="1:13" x14ac:dyDescent="0.25">
      <c r="A64" s="2" t="s">
        <v>48</v>
      </c>
      <c r="C64" s="9">
        <f t="shared" ref="C64:M64" si="30">SUM(C59:C63)</f>
        <v>4068.3333333333335</v>
      </c>
      <c r="D64" s="9">
        <f t="shared" si="30"/>
        <v>6919.666666666667</v>
      </c>
      <c r="E64" s="9">
        <f t="shared" si="30"/>
        <v>10814</v>
      </c>
      <c r="F64" s="9">
        <f t="shared" si="30"/>
        <v>13624.033333333335</v>
      </c>
      <c r="G64" s="9">
        <f t="shared" si="30"/>
        <v>17258.871666666666</v>
      </c>
      <c r="H64" s="9">
        <f t="shared" si="30"/>
        <v>21162.385750000001</v>
      </c>
      <c r="I64" s="9">
        <f t="shared" si="30"/>
        <v>27269.738612500001</v>
      </c>
      <c r="J64" s="9">
        <f t="shared" si="30"/>
        <v>35173.092904375</v>
      </c>
      <c r="K64" s="9">
        <f t="shared" si="30"/>
        <v>45405.818390031258</v>
      </c>
      <c r="L64" s="9">
        <f t="shared" si="30"/>
        <v>58660.481163535937</v>
      </c>
      <c r="M64" s="9">
        <f t="shared" si="30"/>
        <v>75836.480357566339</v>
      </c>
    </row>
    <row r="65" spans="1:13" x14ac:dyDescent="0.25">
      <c r="A65" s="4" t="s">
        <v>39</v>
      </c>
      <c r="C65" s="8">
        <f>SUM(C54:C56)-SUM(C59:C63)</f>
        <v>-843.33333333333348</v>
      </c>
      <c r="D65" s="8">
        <f t="shared" ref="D65:M65" si="31">SUM(D54:D56)-SUM(D59:D63)</f>
        <v>-164.66666666666697</v>
      </c>
      <c r="E65" s="8">
        <f t="shared" si="31"/>
        <v>-230</v>
      </c>
      <c r="F65" s="8">
        <f t="shared" si="31"/>
        <v>-184.83333333333394</v>
      </c>
      <c r="G65" s="8">
        <f t="shared" si="31"/>
        <v>72.088333333333139</v>
      </c>
      <c r="H65" s="8">
        <f t="shared" si="31"/>
        <v>1291.8622499999983</v>
      </c>
      <c r="I65" s="8">
        <f t="shared" si="31"/>
        <v>1816.7837875000005</v>
      </c>
      <c r="J65" s="8">
        <f t="shared" si="31"/>
        <v>2639.3862156250034</v>
      </c>
      <c r="K65" s="8">
        <f t="shared" si="31"/>
        <v>3750.4044659687497</v>
      </c>
      <c r="L65" s="8">
        <f t="shared" si="31"/>
        <v>5242.6085492640705</v>
      </c>
      <c r="M65" s="8">
        <f t="shared" si="31"/>
        <v>7237.5362690736656</v>
      </c>
    </row>
    <row r="67" spans="1:13" x14ac:dyDescent="0.25">
      <c r="A67" s="2" t="s">
        <v>49</v>
      </c>
      <c r="C67" s="8">
        <f t="shared" ref="C67:M67" si="32">C8/C34*30</f>
        <v>54.375</v>
      </c>
      <c r="D67" s="8">
        <f t="shared" si="32"/>
        <v>49.326923076923073</v>
      </c>
      <c r="E67" s="8">
        <f t="shared" si="32"/>
        <v>47.32988165680473</v>
      </c>
      <c r="F67" s="8">
        <f t="shared" si="32"/>
        <v>45.56611288120164</v>
      </c>
      <c r="G67" s="8">
        <f t="shared" si="32"/>
        <v>44.132777213682999</v>
      </c>
      <c r="H67" s="8">
        <f t="shared" si="32"/>
        <v>42.998228488013524</v>
      </c>
      <c r="I67" s="8">
        <f t="shared" si="32"/>
        <v>42.091832564744131</v>
      </c>
      <c r="J67" s="8">
        <f t="shared" si="32"/>
        <v>41.394604931459988</v>
      </c>
      <c r="K67" s="8">
        <f t="shared" si="32"/>
        <v>40.858275982779865</v>
      </c>
      <c r="L67" s="8">
        <f t="shared" si="32"/>
        <v>40.445715253025945</v>
      </c>
      <c r="M67" s="8">
        <f t="shared" si="32"/>
        <v>40.128360845522913</v>
      </c>
    </row>
    <row r="68" spans="1:13" x14ac:dyDescent="0.25">
      <c r="A68" s="2" t="s">
        <v>50</v>
      </c>
      <c r="C68" s="8">
        <f t="shared" ref="C68:M68" si="33">C7/C33*30</f>
        <v>34.5</v>
      </c>
      <c r="D68" s="8">
        <f t="shared" si="33"/>
        <v>38.53846153846154</v>
      </c>
      <c r="E68" s="8">
        <f t="shared" si="33"/>
        <v>37.118343195266277</v>
      </c>
      <c r="F68" s="8">
        <f t="shared" si="33"/>
        <v>36.572143832498867</v>
      </c>
      <c r="G68" s="8">
        <f t="shared" si="33"/>
        <v>36.335807569762956</v>
      </c>
      <c r="H68" s="8">
        <f t="shared" si="33"/>
        <v>36.230769230769226</v>
      </c>
      <c r="I68" s="8">
        <f t="shared" si="33"/>
        <v>36.230769230769219</v>
      </c>
      <c r="J68" s="8">
        <f t="shared" si="33"/>
        <v>36.230769230769226</v>
      </c>
      <c r="K68" s="8">
        <f t="shared" si="33"/>
        <v>36.230769230769219</v>
      </c>
      <c r="L68" s="8">
        <f t="shared" si="33"/>
        <v>36.230769230769219</v>
      </c>
      <c r="M68" s="8">
        <f t="shared" si="33"/>
        <v>36.230769230769219</v>
      </c>
    </row>
    <row r="69" spans="1:13" x14ac:dyDescent="0.25">
      <c r="A69" s="2" t="s">
        <v>51</v>
      </c>
      <c r="C69" s="8">
        <f t="shared" ref="C69:M69" si="34">C15/C34*30</f>
        <v>77.65625</v>
      </c>
      <c r="D69" s="8">
        <f t="shared" si="34"/>
        <v>77.596153846153854</v>
      </c>
      <c r="E69" s="8">
        <f t="shared" si="34"/>
        <v>69.275147928994073</v>
      </c>
      <c r="F69" s="8">
        <f t="shared" si="34"/>
        <v>62.874374146563497</v>
      </c>
      <c r="G69" s="8">
        <f t="shared" si="34"/>
        <v>57.950702006232277</v>
      </c>
      <c r="H69" s="8">
        <f t="shared" si="34"/>
        <v>54.163261898285185</v>
      </c>
      <c r="I69" s="8">
        <f t="shared" si="34"/>
        <v>51.249846430633561</v>
      </c>
      <c r="J69" s="8">
        <f t="shared" si="34"/>
        <v>49.008757609363094</v>
      </c>
      <c r="K69" s="8">
        <f t="shared" si="34"/>
        <v>47.284843131462743</v>
      </c>
      <c r="L69" s="8">
        <f t="shared" si="34"/>
        <v>45.9587550715394</v>
      </c>
      <c r="M69" s="8">
        <f t="shared" si="34"/>
        <v>44.938687333136819</v>
      </c>
    </row>
    <row r="71" spans="1:13" x14ac:dyDescent="0.25">
      <c r="C71" s="2">
        <f t="shared" ref="C71:M71" si="35">C65-C51</f>
        <v>0</v>
      </c>
      <c r="D71" s="2">
        <f t="shared" si="35"/>
        <v>-4.5474735088646412E-13</v>
      </c>
      <c r="E71" s="2">
        <f t="shared" si="35"/>
        <v>0</v>
      </c>
      <c r="F71" s="2">
        <f t="shared" si="35"/>
        <v>1.8189894035458565E-12</v>
      </c>
      <c r="G71" s="2">
        <f t="shared" si="35"/>
        <v>-2.7284841053187847E-12</v>
      </c>
      <c r="H71" s="2">
        <f t="shared" si="35"/>
        <v>-1.8189894035458565E-12</v>
      </c>
      <c r="I71" s="2">
        <f t="shared" si="35"/>
        <v>0</v>
      </c>
      <c r="J71" s="2">
        <f t="shared" si="35"/>
        <v>6.3664629124104977E-12</v>
      </c>
      <c r="K71" s="2">
        <f t="shared" si="35"/>
        <v>-2.1827872842550278E-11</v>
      </c>
      <c r="L71" s="2">
        <f t="shared" si="35"/>
        <v>-2.3646862246096134E-11</v>
      </c>
      <c r="M71" s="2">
        <f t="shared" si="35"/>
        <v>-2.1827872842550278E-11</v>
      </c>
    </row>
  </sheetData>
  <pageMargins left="0.7" right="0.7" top="0.75" bottom="0.75" header="0.3" footer="0.3"/>
  <pageSetup orientation="portrait" horizontalDpi="4294967293" r:id="rId1"/>
  <ignoredErrors>
    <ignoredError sqref="C36 D36:M36 C38:M38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zoomScale="172" zoomScaleNormal="172" workbookViewId="0">
      <selection activeCell="B3" sqref="B3:M9"/>
    </sheetView>
  </sheetViews>
  <sheetFormatPr defaultRowHeight="15" x14ac:dyDescent="0.25"/>
  <cols>
    <col min="1" max="1" width="16.7109375" bestFit="1" customWidth="1"/>
    <col min="2" max="13" width="9.7109375" bestFit="1" customWidth="1"/>
  </cols>
  <sheetData>
    <row r="1" spans="1:13" x14ac:dyDescent="0.25">
      <c r="B1" t="s">
        <v>2</v>
      </c>
    </row>
    <row r="2" spans="1:13" x14ac:dyDescent="0.25">
      <c r="B2">
        <f>Proyecciones!B1</f>
        <v>10</v>
      </c>
      <c r="C2">
        <f>IF(MOD(B2+1,12)&lt;&gt;0,MOD(B2+1,12),12)</f>
        <v>11</v>
      </c>
      <c r="D2">
        <f t="shared" ref="D2:M2" si="0">IF(MOD(C2+1,12)&lt;&gt;0,MOD(C2+1,12),12)</f>
        <v>12</v>
      </c>
      <c r="E2">
        <f t="shared" si="0"/>
        <v>1</v>
      </c>
      <c r="F2">
        <f t="shared" si="0"/>
        <v>2</v>
      </c>
      <c r="G2">
        <f t="shared" si="0"/>
        <v>3</v>
      </c>
      <c r="H2">
        <f t="shared" si="0"/>
        <v>4</v>
      </c>
      <c r="I2">
        <f t="shared" si="0"/>
        <v>5</v>
      </c>
      <c r="J2">
        <f t="shared" si="0"/>
        <v>6</v>
      </c>
      <c r="K2">
        <f t="shared" si="0"/>
        <v>7</v>
      </c>
      <c r="L2">
        <f t="shared" si="0"/>
        <v>8</v>
      </c>
      <c r="M2">
        <f t="shared" si="0"/>
        <v>9</v>
      </c>
    </row>
    <row r="3" spans="1:13" x14ac:dyDescent="0.25">
      <c r="A3">
        <v>0</v>
      </c>
      <c r="B3" s="1">
        <v>0</v>
      </c>
      <c r="C3" s="6">
        <v>0.1</v>
      </c>
      <c r="D3" s="6">
        <v>0.1</v>
      </c>
      <c r="E3" s="6">
        <v>0.1</v>
      </c>
      <c r="F3" s="6">
        <v>0.1</v>
      </c>
      <c r="G3" s="6">
        <v>0.1</v>
      </c>
      <c r="H3" s="6">
        <v>0.1</v>
      </c>
      <c r="I3" s="6">
        <v>0.1</v>
      </c>
      <c r="J3" s="6">
        <v>0.1</v>
      </c>
      <c r="K3" s="6">
        <v>0.1</v>
      </c>
      <c r="L3" s="6">
        <v>0.1</v>
      </c>
      <c r="M3" s="6">
        <v>0.1</v>
      </c>
    </row>
    <row r="4" spans="1:13" x14ac:dyDescent="0.25">
      <c r="A4">
        <v>1</v>
      </c>
      <c r="B4" s="1">
        <v>0.5</v>
      </c>
      <c r="C4" s="6">
        <v>0.5</v>
      </c>
      <c r="D4" s="6">
        <v>0.5</v>
      </c>
      <c r="E4" s="6">
        <v>0.5</v>
      </c>
      <c r="F4" s="6">
        <v>0.5</v>
      </c>
      <c r="G4" s="6">
        <v>0.5</v>
      </c>
      <c r="H4" s="6">
        <v>0.5</v>
      </c>
      <c r="I4" s="6">
        <v>0.5</v>
      </c>
      <c r="J4" s="6">
        <v>0.5</v>
      </c>
      <c r="K4" s="6">
        <v>0.5</v>
      </c>
      <c r="L4" s="6">
        <v>0.5</v>
      </c>
      <c r="M4" s="6">
        <v>0.5</v>
      </c>
    </row>
    <row r="5" spans="1:13" x14ac:dyDescent="0.25">
      <c r="A5">
        <f>A4+1</f>
        <v>2</v>
      </c>
      <c r="B5" s="1">
        <v>0.3</v>
      </c>
      <c r="C5" s="6">
        <v>0.4</v>
      </c>
      <c r="D5" s="6">
        <v>0.4</v>
      </c>
      <c r="E5" s="6">
        <v>0.4</v>
      </c>
      <c r="F5" s="6">
        <v>0.4</v>
      </c>
      <c r="G5" s="6">
        <v>0.4</v>
      </c>
      <c r="H5" s="6">
        <v>0.4</v>
      </c>
      <c r="I5" s="6">
        <v>0.4</v>
      </c>
      <c r="J5" s="6">
        <v>0.4</v>
      </c>
      <c r="K5" s="6">
        <v>0.4</v>
      </c>
      <c r="L5" s="6">
        <v>0.4</v>
      </c>
      <c r="M5" s="6">
        <v>0.4</v>
      </c>
    </row>
    <row r="6" spans="1:13" x14ac:dyDescent="0.25">
      <c r="A6">
        <f t="shared" ref="A6:A9" si="1">A5+1</f>
        <v>3</v>
      </c>
      <c r="B6" s="1">
        <v>0.1</v>
      </c>
      <c r="C6" s="6">
        <v>0</v>
      </c>
      <c r="D6" s="6">
        <v>0</v>
      </c>
      <c r="E6" s="6">
        <v>0</v>
      </c>
      <c r="F6" s="6">
        <v>0</v>
      </c>
      <c r="G6" s="6">
        <v>0</v>
      </c>
      <c r="H6" s="6">
        <v>0</v>
      </c>
      <c r="I6" s="6">
        <v>0</v>
      </c>
      <c r="J6" s="6">
        <v>0</v>
      </c>
      <c r="K6" s="6">
        <v>0</v>
      </c>
      <c r="L6" s="6">
        <v>0</v>
      </c>
      <c r="M6" s="6">
        <v>0</v>
      </c>
    </row>
    <row r="7" spans="1:13" x14ac:dyDescent="0.25">
      <c r="A7">
        <f t="shared" si="1"/>
        <v>4</v>
      </c>
      <c r="B7" s="1">
        <v>0.05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</row>
    <row r="8" spans="1:13" x14ac:dyDescent="0.25">
      <c r="A8">
        <f t="shared" si="1"/>
        <v>5</v>
      </c>
      <c r="B8" s="1">
        <v>0.03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</row>
    <row r="9" spans="1:13" x14ac:dyDescent="0.25">
      <c r="A9">
        <f t="shared" si="1"/>
        <v>6</v>
      </c>
      <c r="B9" s="1">
        <v>0.02</v>
      </c>
      <c r="C9" s="6">
        <v>0</v>
      </c>
      <c r="D9" s="6">
        <v>0</v>
      </c>
      <c r="E9" s="6">
        <v>0</v>
      </c>
      <c r="F9" s="6">
        <v>0</v>
      </c>
      <c r="G9" s="6">
        <v>0</v>
      </c>
      <c r="H9" s="6">
        <v>0</v>
      </c>
      <c r="I9" s="6">
        <v>0</v>
      </c>
      <c r="J9" s="6">
        <v>0</v>
      </c>
      <c r="K9" s="6">
        <v>0</v>
      </c>
      <c r="L9" s="6">
        <v>0</v>
      </c>
      <c r="M9" s="6">
        <v>0</v>
      </c>
    </row>
    <row r="10" spans="1:13" x14ac:dyDescent="0.25">
      <c r="A10" t="s">
        <v>19</v>
      </c>
    </row>
    <row r="11" spans="1:13" x14ac:dyDescent="0.25">
      <c r="A11">
        <v>0</v>
      </c>
      <c r="B11" s="2">
        <f>B3*Proyecciones!$B$7</f>
        <v>0</v>
      </c>
      <c r="C11" s="2">
        <f>Proyecciones!C$24*'Composición CxC'!C3</f>
        <v>800</v>
      </c>
      <c r="D11" s="2">
        <f>Proyecciones!D$24*'Composición CxC'!D3</f>
        <v>1040</v>
      </c>
      <c r="E11" s="2">
        <f>Proyecciones!E$24*'Composición CxC'!E3</f>
        <v>1352</v>
      </c>
      <c r="F11" s="2">
        <f>Proyecciones!F$24*'Composición CxC'!F3</f>
        <v>1757.6000000000001</v>
      </c>
      <c r="G11" s="2">
        <f>Proyecciones!G$24*'Composición CxC'!G3</f>
        <v>2284.88</v>
      </c>
      <c r="H11" s="2">
        <f>Proyecciones!H$24*'Composición CxC'!H3</f>
        <v>2970.3440000000001</v>
      </c>
      <c r="I11" s="2">
        <f>Proyecciones!I$24*'Composición CxC'!I3</f>
        <v>3861.4472000000005</v>
      </c>
      <c r="J11" s="2">
        <f>Proyecciones!J$24*'Composición CxC'!J3</f>
        <v>5019.8813600000003</v>
      </c>
      <c r="K11" s="2">
        <f>Proyecciones!K$24*'Composición CxC'!K3</f>
        <v>6525.845768000001</v>
      </c>
      <c r="L11" s="2">
        <f>Proyecciones!L$24*'Composición CxC'!L3</f>
        <v>8483.5994984000008</v>
      </c>
      <c r="M11" s="2">
        <f>Proyecciones!M$24*'Composición CxC'!M3</f>
        <v>11028.679347920002</v>
      </c>
    </row>
    <row r="12" spans="1:13" x14ac:dyDescent="0.25">
      <c r="A12">
        <v>1</v>
      </c>
      <c r="B12" s="2">
        <f>B4*Proyecciones!$B$7</f>
        <v>2000</v>
      </c>
      <c r="C12" s="2">
        <f>Proyecciones!C$24*'Composición CxC'!C4</f>
        <v>4000</v>
      </c>
      <c r="D12" s="2">
        <f>Proyecciones!D$24*'Composición CxC'!D4</f>
        <v>5200</v>
      </c>
      <c r="E12" s="2">
        <f>Proyecciones!E$24*'Composición CxC'!E4</f>
        <v>6760</v>
      </c>
      <c r="F12" s="2">
        <f>Proyecciones!F$24*'Composición CxC'!F4</f>
        <v>8788</v>
      </c>
      <c r="G12" s="2">
        <f>Proyecciones!G$24*'Composición CxC'!G4</f>
        <v>11424.4</v>
      </c>
      <c r="H12" s="2">
        <f>Proyecciones!H$24*'Composición CxC'!H4</f>
        <v>14851.72</v>
      </c>
      <c r="I12" s="2">
        <f>Proyecciones!I$24*'Composición CxC'!I4</f>
        <v>19307.236000000001</v>
      </c>
      <c r="J12" s="2">
        <f>Proyecciones!J$24*'Composición CxC'!J4</f>
        <v>25099.406800000001</v>
      </c>
      <c r="K12" s="2">
        <f>Proyecciones!K$24*'Composición CxC'!K4</f>
        <v>32629.228840000003</v>
      </c>
      <c r="L12" s="2">
        <f>Proyecciones!L$24*'Composición CxC'!L4</f>
        <v>42417.997492000002</v>
      </c>
      <c r="M12" s="2">
        <f>Proyecciones!M$24*'Composición CxC'!M4</f>
        <v>55143.396739600008</v>
      </c>
    </row>
    <row r="13" spans="1:13" x14ac:dyDescent="0.25">
      <c r="A13">
        <f>A12+1</f>
        <v>2</v>
      </c>
      <c r="B13" s="2">
        <f>B5*Proyecciones!$B$7</f>
        <v>1200</v>
      </c>
      <c r="C13" s="2">
        <f>Proyecciones!C$24*'Composición CxC'!C5</f>
        <v>3200</v>
      </c>
      <c r="D13" s="2">
        <f>Proyecciones!D$24*'Composición CxC'!D5</f>
        <v>4160</v>
      </c>
      <c r="E13" s="2">
        <f>Proyecciones!E$24*'Composición CxC'!E5</f>
        <v>5408</v>
      </c>
      <c r="F13" s="2">
        <f>Proyecciones!F$24*'Composición CxC'!F5</f>
        <v>7030.4000000000005</v>
      </c>
      <c r="G13" s="2">
        <f>Proyecciones!G$24*'Composición CxC'!G5</f>
        <v>9139.52</v>
      </c>
      <c r="H13" s="2">
        <f>Proyecciones!H$24*'Composición CxC'!H5</f>
        <v>11881.376</v>
      </c>
      <c r="I13" s="2">
        <f>Proyecciones!I$24*'Composición CxC'!I5</f>
        <v>15445.788800000002</v>
      </c>
      <c r="J13" s="2">
        <f>Proyecciones!J$24*'Composición CxC'!J5</f>
        <v>20079.525440000001</v>
      </c>
      <c r="K13" s="2">
        <f>Proyecciones!K$24*'Composición CxC'!K5</f>
        <v>26103.383072000004</v>
      </c>
      <c r="L13" s="2">
        <f>Proyecciones!L$24*'Composición CxC'!L5</f>
        <v>33934.397993600003</v>
      </c>
      <c r="M13" s="2">
        <f>Proyecciones!M$24*'Composición CxC'!M5</f>
        <v>44114.717391680009</v>
      </c>
    </row>
    <row r="14" spans="1:13" x14ac:dyDescent="0.25">
      <c r="A14">
        <f t="shared" ref="A14:A17" si="2">A13+1</f>
        <v>3</v>
      </c>
      <c r="B14" s="2">
        <f>B6*Proyecciones!$B$7</f>
        <v>400</v>
      </c>
      <c r="C14" s="2">
        <f>Proyecciones!C$24*'Composición CxC'!C6</f>
        <v>0</v>
      </c>
      <c r="D14" s="2">
        <f>Proyecciones!D$24*'Composición CxC'!D6</f>
        <v>0</v>
      </c>
      <c r="E14" s="2">
        <f>Proyecciones!E$24*'Composición CxC'!E6</f>
        <v>0</v>
      </c>
      <c r="F14" s="2">
        <f>Proyecciones!F$24*'Composición CxC'!F6</f>
        <v>0</v>
      </c>
      <c r="G14" s="2">
        <f>Proyecciones!G$24*'Composición CxC'!G6</f>
        <v>0</v>
      </c>
      <c r="H14" s="2">
        <f>Proyecciones!H$24*'Composición CxC'!H6</f>
        <v>0</v>
      </c>
      <c r="I14" s="2">
        <f>Proyecciones!I$24*'Composición CxC'!I6</f>
        <v>0</v>
      </c>
      <c r="J14" s="2">
        <f>Proyecciones!J$24*'Composición CxC'!J6</f>
        <v>0</v>
      </c>
      <c r="K14" s="2">
        <f>Proyecciones!K$24*'Composición CxC'!K6</f>
        <v>0</v>
      </c>
      <c r="L14" s="2">
        <f>Proyecciones!L$24*'Composición CxC'!L6</f>
        <v>0</v>
      </c>
      <c r="M14" s="2">
        <f>Proyecciones!M$24*'Composición CxC'!M6</f>
        <v>0</v>
      </c>
    </row>
    <row r="15" spans="1:13" x14ac:dyDescent="0.25">
      <c r="A15">
        <f t="shared" si="2"/>
        <v>4</v>
      </c>
      <c r="B15" s="2">
        <f>B7*Proyecciones!$B$7</f>
        <v>200</v>
      </c>
      <c r="C15" s="2">
        <f>Proyecciones!C$24*'Composición CxC'!C7</f>
        <v>0</v>
      </c>
      <c r="D15" s="2">
        <f>Proyecciones!D$24*'Composición CxC'!D7</f>
        <v>0</v>
      </c>
      <c r="E15" s="2">
        <f>Proyecciones!E$24*'Composición CxC'!E7</f>
        <v>0</v>
      </c>
      <c r="F15" s="2">
        <f>Proyecciones!F$24*'Composición CxC'!F7</f>
        <v>0</v>
      </c>
      <c r="G15" s="2">
        <f>Proyecciones!G$24*'Composición CxC'!G7</f>
        <v>0</v>
      </c>
      <c r="H15" s="2">
        <f>Proyecciones!H$24*'Composición CxC'!H7</f>
        <v>0</v>
      </c>
      <c r="I15" s="2">
        <f>Proyecciones!I$24*'Composición CxC'!I7</f>
        <v>0</v>
      </c>
      <c r="J15" s="2">
        <f>Proyecciones!J$24*'Composición CxC'!J7</f>
        <v>0</v>
      </c>
      <c r="K15" s="2">
        <f>Proyecciones!K$24*'Composición CxC'!K7</f>
        <v>0</v>
      </c>
      <c r="L15" s="2">
        <f>Proyecciones!L$24*'Composición CxC'!L7</f>
        <v>0</v>
      </c>
      <c r="M15" s="2">
        <f>Proyecciones!M$24*'Composición CxC'!M7</f>
        <v>0</v>
      </c>
    </row>
    <row r="16" spans="1:13" x14ac:dyDescent="0.25">
      <c r="A16">
        <f t="shared" si="2"/>
        <v>5</v>
      </c>
      <c r="B16" s="2">
        <f>B8*Proyecciones!$B$7</f>
        <v>120</v>
      </c>
      <c r="C16" s="2">
        <f>Proyecciones!C$24*'Composición CxC'!C8</f>
        <v>0</v>
      </c>
      <c r="D16" s="2">
        <f>Proyecciones!D$24*'Composición CxC'!D8</f>
        <v>0</v>
      </c>
      <c r="E16" s="2">
        <f>Proyecciones!E$24*'Composición CxC'!E8</f>
        <v>0</v>
      </c>
      <c r="F16" s="2">
        <f>Proyecciones!F$24*'Composición CxC'!F8</f>
        <v>0</v>
      </c>
      <c r="G16" s="2">
        <f>Proyecciones!G$24*'Composición CxC'!G8</f>
        <v>0</v>
      </c>
      <c r="H16" s="2">
        <f>Proyecciones!H$24*'Composición CxC'!H8</f>
        <v>0</v>
      </c>
      <c r="I16" s="2">
        <f>Proyecciones!I$24*'Composición CxC'!I8</f>
        <v>0</v>
      </c>
      <c r="J16" s="2">
        <f>Proyecciones!J$24*'Composición CxC'!J8</f>
        <v>0</v>
      </c>
      <c r="K16" s="2">
        <f>Proyecciones!K$24*'Composición CxC'!K8</f>
        <v>0</v>
      </c>
      <c r="L16" s="2">
        <f>Proyecciones!L$24*'Composición CxC'!L8</f>
        <v>0</v>
      </c>
      <c r="M16" s="2">
        <f>Proyecciones!M$24*'Composición CxC'!M8</f>
        <v>0</v>
      </c>
    </row>
    <row r="17" spans="1:13" x14ac:dyDescent="0.25">
      <c r="A17">
        <f t="shared" si="2"/>
        <v>6</v>
      </c>
      <c r="B17" s="2">
        <f>B9*Proyecciones!$B$7</f>
        <v>80</v>
      </c>
      <c r="C17" s="2">
        <f>Proyecciones!C$24*'Composición CxC'!C9</f>
        <v>0</v>
      </c>
      <c r="D17" s="2">
        <f>Proyecciones!D$24*'Composición CxC'!D9</f>
        <v>0</v>
      </c>
      <c r="E17" s="2">
        <f>Proyecciones!E$24*'Composición CxC'!E9</f>
        <v>0</v>
      </c>
      <c r="F17" s="2">
        <f>Proyecciones!F$24*'Composición CxC'!F9</f>
        <v>0</v>
      </c>
      <c r="G17" s="2">
        <f>Proyecciones!G$24*'Composición CxC'!G9</f>
        <v>0</v>
      </c>
      <c r="H17" s="2">
        <f>Proyecciones!H$24*'Composición CxC'!H9</f>
        <v>0</v>
      </c>
      <c r="I17" s="2">
        <f>Proyecciones!I$24*'Composición CxC'!I9</f>
        <v>0</v>
      </c>
      <c r="J17" s="2">
        <f>Proyecciones!J$24*'Composición CxC'!J9</f>
        <v>0</v>
      </c>
      <c r="K17" s="2">
        <f>Proyecciones!K$24*'Composición CxC'!K9</f>
        <v>0</v>
      </c>
      <c r="L17" s="2">
        <f>Proyecciones!L$24*'Composición CxC'!L9</f>
        <v>0</v>
      </c>
      <c r="M17" s="2">
        <f>Proyecciones!M$24*'Composición CxC'!M9</f>
        <v>0</v>
      </c>
    </row>
    <row r="18" spans="1:13" x14ac:dyDescent="0.25"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</row>
    <row r="19" spans="1:13" x14ac:dyDescent="0.25">
      <c r="A19" t="s">
        <v>20</v>
      </c>
      <c r="B19" s="2">
        <f>+B11</f>
        <v>0</v>
      </c>
      <c r="C19" s="2">
        <f>B12+C11</f>
        <v>2800</v>
      </c>
      <c r="D19" s="2">
        <f>C12+B13+D11</f>
        <v>6240</v>
      </c>
      <c r="E19" s="2">
        <f>D12+C13+B14+E11</f>
        <v>10152</v>
      </c>
      <c r="F19" s="2">
        <f>E12+D13+C14+B15+F11</f>
        <v>12877.6</v>
      </c>
      <c r="G19" s="2">
        <f>F12+E13+D14+C15+B16+G11</f>
        <v>16600.88</v>
      </c>
      <c r="H19" s="2">
        <f>G12+F13+E14+D15+C16+B17+H11</f>
        <v>21505.144</v>
      </c>
      <c r="I19" s="2">
        <f t="shared" ref="I19:M19" si="3">H12+G13+F14+E15+D16+C17+I11</f>
        <v>27852.6872</v>
      </c>
      <c r="J19" s="2">
        <f t="shared" si="3"/>
        <v>36208.49336</v>
      </c>
      <c r="K19" s="2">
        <f t="shared" si="3"/>
        <v>47071.041368000006</v>
      </c>
      <c r="L19" s="2">
        <f t="shared" si="3"/>
        <v>61192.353778400007</v>
      </c>
      <c r="M19" s="2">
        <f t="shared" si="3"/>
        <v>79550.059911920005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zoomScale="160" zoomScaleNormal="160" workbookViewId="0">
      <selection activeCell="B3" sqref="B3:M9"/>
    </sheetView>
  </sheetViews>
  <sheetFormatPr defaultRowHeight="15" x14ac:dyDescent="0.25"/>
  <cols>
    <col min="1" max="1" width="16.7109375" bestFit="1" customWidth="1"/>
    <col min="2" max="13" width="9.7109375" bestFit="1" customWidth="1"/>
  </cols>
  <sheetData>
    <row r="1" spans="1:13" x14ac:dyDescent="0.25">
      <c r="B1" t="s">
        <v>2</v>
      </c>
    </row>
    <row r="2" spans="1:13" x14ac:dyDescent="0.25">
      <c r="B2">
        <f>Proyecciones!B1</f>
        <v>10</v>
      </c>
      <c r="C2">
        <f>IF(MOD(B2+1,12)&lt;&gt;0,MOD(B2+1,12),12)</f>
        <v>11</v>
      </c>
      <c r="D2">
        <f t="shared" ref="D2:M2" si="0">IF(MOD(C2+1,12)&lt;&gt;0,MOD(C2+1,12),12)</f>
        <v>12</v>
      </c>
      <c r="E2">
        <f t="shared" si="0"/>
        <v>1</v>
      </c>
      <c r="F2">
        <f t="shared" si="0"/>
        <v>2</v>
      </c>
      <c r="G2">
        <f t="shared" si="0"/>
        <v>3</v>
      </c>
      <c r="H2">
        <f t="shared" si="0"/>
        <v>4</v>
      </c>
      <c r="I2">
        <f t="shared" si="0"/>
        <v>5</v>
      </c>
      <c r="J2">
        <f t="shared" si="0"/>
        <v>6</v>
      </c>
      <c r="K2">
        <f t="shared" si="0"/>
        <v>7</v>
      </c>
      <c r="L2">
        <f t="shared" si="0"/>
        <v>8</v>
      </c>
      <c r="M2">
        <f t="shared" si="0"/>
        <v>9</v>
      </c>
    </row>
    <row r="3" spans="1:13" x14ac:dyDescent="0.25">
      <c r="A3">
        <v>0</v>
      </c>
      <c r="B3" s="1">
        <v>0</v>
      </c>
      <c r="C3" s="6">
        <v>0.1</v>
      </c>
      <c r="D3" s="6">
        <v>0.1</v>
      </c>
      <c r="E3" s="6">
        <v>0.1</v>
      </c>
      <c r="F3" s="6">
        <v>0.1</v>
      </c>
      <c r="G3" s="6">
        <v>0.1</v>
      </c>
      <c r="H3" s="6">
        <v>0.1</v>
      </c>
      <c r="I3" s="6">
        <v>0.1</v>
      </c>
      <c r="J3" s="6">
        <v>0.1</v>
      </c>
      <c r="K3" s="6">
        <v>0.1</v>
      </c>
      <c r="L3" s="6">
        <v>0.1</v>
      </c>
      <c r="M3" s="6">
        <v>0.1</v>
      </c>
    </row>
    <row r="4" spans="1:13" x14ac:dyDescent="0.25">
      <c r="A4">
        <v>1</v>
      </c>
      <c r="B4" s="1">
        <v>0.5</v>
      </c>
      <c r="C4" s="6">
        <v>0.5</v>
      </c>
      <c r="D4" s="6">
        <v>0.5</v>
      </c>
      <c r="E4" s="6">
        <v>0.5</v>
      </c>
      <c r="F4" s="6">
        <v>0.5</v>
      </c>
      <c r="G4" s="6">
        <v>0.5</v>
      </c>
      <c r="H4" s="6">
        <v>0.5</v>
      </c>
      <c r="I4" s="6">
        <v>0.5</v>
      </c>
      <c r="J4" s="6">
        <v>0.5</v>
      </c>
      <c r="K4" s="6">
        <v>0.5</v>
      </c>
      <c r="L4" s="6">
        <v>0.5</v>
      </c>
      <c r="M4" s="6">
        <v>0.5</v>
      </c>
    </row>
    <row r="5" spans="1:13" x14ac:dyDescent="0.25">
      <c r="A5">
        <f>A4+1</f>
        <v>2</v>
      </c>
      <c r="B5" s="1">
        <v>0.3</v>
      </c>
      <c r="C5" s="6">
        <v>0.4</v>
      </c>
      <c r="D5" s="6">
        <v>0.4</v>
      </c>
      <c r="E5" s="6">
        <v>0.4</v>
      </c>
      <c r="F5" s="6">
        <v>0.4</v>
      </c>
      <c r="G5" s="6">
        <v>0.4</v>
      </c>
      <c r="H5" s="6">
        <v>0.4</v>
      </c>
      <c r="I5" s="6">
        <v>0.4</v>
      </c>
      <c r="J5" s="6">
        <v>0.4</v>
      </c>
      <c r="K5" s="6">
        <v>0.4</v>
      </c>
      <c r="L5" s="6">
        <v>0.4</v>
      </c>
      <c r="M5" s="6">
        <v>0.4</v>
      </c>
    </row>
    <row r="6" spans="1:13" x14ac:dyDescent="0.25">
      <c r="A6">
        <f t="shared" ref="A6:A9" si="1">A5+1</f>
        <v>3</v>
      </c>
      <c r="B6" s="1">
        <v>0.1</v>
      </c>
      <c r="C6" s="6">
        <v>0</v>
      </c>
      <c r="D6" s="6">
        <v>0</v>
      </c>
      <c r="E6" s="6">
        <v>0</v>
      </c>
      <c r="F6" s="6">
        <v>0</v>
      </c>
      <c r="G6" s="6">
        <v>0</v>
      </c>
      <c r="H6" s="6">
        <v>0</v>
      </c>
      <c r="I6" s="6">
        <v>0</v>
      </c>
      <c r="J6" s="6">
        <v>0</v>
      </c>
      <c r="K6" s="6">
        <v>0</v>
      </c>
      <c r="L6" s="6">
        <v>0</v>
      </c>
      <c r="M6" s="6">
        <v>0</v>
      </c>
    </row>
    <row r="7" spans="1:13" x14ac:dyDescent="0.25">
      <c r="A7">
        <f t="shared" si="1"/>
        <v>4</v>
      </c>
      <c r="B7" s="1">
        <v>0.05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</row>
    <row r="8" spans="1:13" x14ac:dyDescent="0.25">
      <c r="A8">
        <f t="shared" si="1"/>
        <v>5</v>
      </c>
      <c r="B8" s="1">
        <v>0.03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</row>
    <row r="9" spans="1:13" x14ac:dyDescent="0.25">
      <c r="A9">
        <f t="shared" si="1"/>
        <v>6</v>
      </c>
      <c r="B9" s="1">
        <v>0.02</v>
      </c>
      <c r="C9" s="6">
        <v>0</v>
      </c>
      <c r="D9" s="6">
        <v>0</v>
      </c>
      <c r="E9" s="6">
        <v>0</v>
      </c>
      <c r="F9" s="6">
        <v>0</v>
      </c>
      <c r="G9" s="6">
        <v>0</v>
      </c>
      <c r="H9" s="6">
        <v>0</v>
      </c>
      <c r="I9" s="6">
        <v>0</v>
      </c>
      <c r="J9" s="6">
        <v>0</v>
      </c>
      <c r="K9" s="6">
        <v>0</v>
      </c>
      <c r="L9" s="6">
        <v>0</v>
      </c>
      <c r="M9" s="6">
        <v>0</v>
      </c>
    </row>
    <row r="10" spans="1:13" x14ac:dyDescent="0.25">
      <c r="A10" t="s">
        <v>57</v>
      </c>
    </row>
    <row r="11" spans="1:13" x14ac:dyDescent="0.25">
      <c r="A11">
        <v>0</v>
      </c>
      <c r="B11" s="2">
        <f>B3*Proyecciones!$B$6</f>
        <v>0</v>
      </c>
      <c r="C11" s="2">
        <f>Proyecciones!C$30*C3</f>
        <v>200</v>
      </c>
      <c r="D11" s="2">
        <f>Proyecciones!D$30*D3</f>
        <v>260</v>
      </c>
      <c r="E11" s="2">
        <f>Proyecciones!E$30*E3</f>
        <v>338</v>
      </c>
      <c r="F11" s="2">
        <f>Proyecciones!F$30*F3</f>
        <v>439.40000000000003</v>
      </c>
      <c r="G11" s="2">
        <f>Proyecciones!G$30*G3</f>
        <v>571.22</v>
      </c>
      <c r="H11" s="2">
        <f>Proyecciones!H$30*H3</f>
        <v>742.58600000000001</v>
      </c>
      <c r="I11" s="2">
        <f>Proyecciones!I$30*I3</f>
        <v>965.36180000000013</v>
      </c>
      <c r="J11" s="2">
        <f>Proyecciones!J$30*J3</f>
        <v>1254.9703400000001</v>
      </c>
      <c r="K11" s="2">
        <f>Proyecciones!K$30*K3</f>
        <v>1631.4614420000003</v>
      </c>
      <c r="L11" s="2">
        <f>Proyecciones!L$30*L3</f>
        <v>2120.8998746000002</v>
      </c>
      <c r="M11" s="2">
        <f>Proyecciones!M$30*M3</f>
        <v>2757.1698369800006</v>
      </c>
    </row>
    <row r="12" spans="1:13" x14ac:dyDescent="0.25">
      <c r="A12">
        <v>1</v>
      </c>
      <c r="B12" s="2">
        <f>B4*Proyecciones!$B$6</f>
        <v>500</v>
      </c>
      <c r="C12" s="2">
        <f>Proyecciones!C$30*C4</f>
        <v>1000</v>
      </c>
      <c r="D12" s="2">
        <f>Proyecciones!D$30*D4</f>
        <v>1300</v>
      </c>
      <c r="E12" s="2">
        <f>Proyecciones!E$30*E4</f>
        <v>1690</v>
      </c>
      <c r="F12" s="2">
        <f>Proyecciones!F$30*F4</f>
        <v>2197</v>
      </c>
      <c r="G12" s="2">
        <f>Proyecciones!G$30*G4</f>
        <v>2856.1</v>
      </c>
      <c r="H12" s="2">
        <f>Proyecciones!H$30*H4</f>
        <v>3712.93</v>
      </c>
      <c r="I12" s="2">
        <f>Proyecciones!I$30*I4</f>
        <v>4826.8090000000002</v>
      </c>
      <c r="J12" s="2">
        <f>Proyecciones!J$30*J4</f>
        <v>6274.8517000000002</v>
      </c>
      <c r="K12" s="2">
        <f>Proyecciones!K$30*K4</f>
        <v>8157.3072100000009</v>
      </c>
      <c r="L12" s="2">
        <f>Proyecciones!L$30*L4</f>
        <v>10604.499373000001</v>
      </c>
      <c r="M12" s="2">
        <f>Proyecciones!M$30*M4</f>
        <v>13785.849184900002</v>
      </c>
    </row>
    <row r="13" spans="1:13" x14ac:dyDescent="0.25">
      <c r="A13">
        <f>A12+1</f>
        <v>2</v>
      </c>
      <c r="B13" s="2">
        <f>B5*Proyecciones!$B$6</f>
        <v>300</v>
      </c>
      <c r="C13" s="2">
        <f>Proyecciones!C$30*C5</f>
        <v>800</v>
      </c>
      <c r="D13" s="2">
        <f>Proyecciones!D$30*D5</f>
        <v>1040</v>
      </c>
      <c r="E13" s="2">
        <f>Proyecciones!E$30*E5</f>
        <v>1352</v>
      </c>
      <c r="F13" s="2">
        <f>Proyecciones!F$30*F5</f>
        <v>1757.6000000000001</v>
      </c>
      <c r="G13" s="2">
        <f>Proyecciones!G$30*G5</f>
        <v>2284.88</v>
      </c>
      <c r="H13" s="2">
        <f>Proyecciones!H$30*H5</f>
        <v>2970.3440000000001</v>
      </c>
      <c r="I13" s="2">
        <f>Proyecciones!I$30*I5</f>
        <v>3861.4472000000005</v>
      </c>
      <c r="J13" s="2">
        <f>Proyecciones!J$30*J5</f>
        <v>5019.8813600000003</v>
      </c>
      <c r="K13" s="2">
        <f>Proyecciones!K$30*K5</f>
        <v>6525.845768000001</v>
      </c>
      <c r="L13" s="2">
        <f>Proyecciones!L$30*L5</f>
        <v>8483.5994984000008</v>
      </c>
      <c r="M13" s="2">
        <f>Proyecciones!M$30*M5</f>
        <v>11028.679347920002</v>
      </c>
    </row>
    <row r="14" spans="1:13" x14ac:dyDescent="0.25">
      <c r="A14">
        <f t="shared" ref="A14:A17" si="2">A13+1</f>
        <v>3</v>
      </c>
      <c r="B14" s="2">
        <f>B6*Proyecciones!$B$6</f>
        <v>100</v>
      </c>
      <c r="C14" s="2">
        <f>Proyecciones!C$30*C6</f>
        <v>0</v>
      </c>
      <c r="D14" s="2">
        <f>Proyecciones!D$30*D6</f>
        <v>0</v>
      </c>
      <c r="E14" s="2">
        <f>Proyecciones!E$30*E6</f>
        <v>0</v>
      </c>
      <c r="F14" s="2">
        <f>Proyecciones!F$30*F6</f>
        <v>0</v>
      </c>
      <c r="G14" s="2">
        <f>Proyecciones!G$30*G6</f>
        <v>0</v>
      </c>
      <c r="H14" s="2">
        <f>Proyecciones!H$30*H6</f>
        <v>0</v>
      </c>
      <c r="I14" s="2">
        <f>Proyecciones!I$30*I6</f>
        <v>0</v>
      </c>
      <c r="J14" s="2">
        <f>Proyecciones!J$30*J6</f>
        <v>0</v>
      </c>
      <c r="K14" s="2">
        <f>Proyecciones!K$30*K6</f>
        <v>0</v>
      </c>
      <c r="L14" s="2">
        <f>Proyecciones!L$30*L6</f>
        <v>0</v>
      </c>
      <c r="M14" s="2">
        <f>Proyecciones!M$30*M6</f>
        <v>0</v>
      </c>
    </row>
    <row r="15" spans="1:13" x14ac:dyDescent="0.25">
      <c r="A15">
        <f t="shared" si="2"/>
        <v>4</v>
      </c>
      <c r="B15" s="2">
        <f>B7*Proyecciones!$B$6</f>
        <v>50</v>
      </c>
      <c r="C15" s="2">
        <f>Proyecciones!C$30*C7</f>
        <v>0</v>
      </c>
      <c r="D15" s="2">
        <f>Proyecciones!D$30*D7</f>
        <v>0</v>
      </c>
      <c r="E15" s="2">
        <f>Proyecciones!E$30*E7</f>
        <v>0</v>
      </c>
      <c r="F15" s="2">
        <f>Proyecciones!F$30*F7</f>
        <v>0</v>
      </c>
      <c r="G15" s="2">
        <f>Proyecciones!G$30*G7</f>
        <v>0</v>
      </c>
      <c r="H15" s="2">
        <f>Proyecciones!H$30*H7</f>
        <v>0</v>
      </c>
      <c r="I15" s="2">
        <f>Proyecciones!I$30*I7</f>
        <v>0</v>
      </c>
      <c r="J15" s="2">
        <f>Proyecciones!J$30*J7</f>
        <v>0</v>
      </c>
      <c r="K15" s="2">
        <f>Proyecciones!K$30*K7</f>
        <v>0</v>
      </c>
      <c r="L15" s="2">
        <f>Proyecciones!L$30*L7</f>
        <v>0</v>
      </c>
      <c r="M15" s="2">
        <f>Proyecciones!M$30*M7</f>
        <v>0</v>
      </c>
    </row>
    <row r="16" spans="1:13" x14ac:dyDescent="0.25">
      <c r="A16">
        <f t="shared" si="2"/>
        <v>5</v>
      </c>
      <c r="B16" s="2">
        <f>B8*Proyecciones!$B$6</f>
        <v>30</v>
      </c>
      <c r="C16" s="2">
        <f>Proyecciones!C$30*C8</f>
        <v>0</v>
      </c>
      <c r="D16" s="2">
        <f>Proyecciones!D$30*D8</f>
        <v>0</v>
      </c>
      <c r="E16" s="2">
        <f>Proyecciones!E$30*E8</f>
        <v>0</v>
      </c>
      <c r="F16" s="2">
        <f>Proyecciones!F$30*F8</f>
        <v>0</v>
      </c>
      <c r="G16" s="2">
        <f>Proyecciones!G$30*G8</f>
        <v>0</v>
      </c>
      <c r="H16" s="2">
        <f>Proyecciones!H$30*H8</f>
        <v>0</v>
      </c>
      <c r="I16" s="2">
        <f>Proyecciones!I$30*I8</f>
        <v>0</v>
      </c>
      <c r="J16" s="2">
        <f>Proyecciones!J$30*J8</f>
        <v>0</v>
      </c>
      <c r="K16" s="2">
        <f>Proyecciones!K$30*K8</f>
        <v>0</v>
      </c>
      <c r="L16" s="2">
        <f>Proyecciones!L$30*L8</f>
        <v>0</v>
      </c>
      <c r="M16" s="2">
        <f>Proyecciones!M$30*M8</f>
        <v>0</v>
      </c>
    </row>
    <row r="17" spans="1:13" x14ac:dyDescent="0.25">
      <c r="A17">
        <f t="shared" si="2"/>
        <v>6</v>
      </c>
      <c r="B17" s="2">
        <f>B9*Proyecciones!$B$6</f>
        <v>20</v>
      </c>
      <c r="C17" s="2">
        <f>Proyecciones!C$30*C9</f>
        <v>0</v>
      </c>
      <c r="D17" s="2">
        <f>Proyecciones!D$30*D9</f>
        <v>0</v>
      </c>
      <c r="E17" s="2">
        <f>Proyecciones!E$30*E9</f>
        <v>0</v>
      </c>
      <c r="F17" s="2">
        <f>Proyecciones!F$30*F9</f>
        <v>0</v>
      </c>
      <c r="G17" s="2">
        <f>Proyecciones!G$30*G9</f>
        <v>0</v>
      </c>
      <c r="H17" s="2">
        <f>Proyecciones!H$30*H9</f>
        <v>0</v>
      </c>
      <c r="I17" s="2">
        <f>Proyecciones!I$30*I9</f>
        <v>0</v>
      </c>
      <c r="J17" s="2">
        <f>Proyecciones!J$30*J9</f>
        <v>0</v>
      </c>
      <c r="K17" s="2">
        <f>Proyecciones!K$30*K9</f>
        <v>0</v>
      </c>
      <c r="L17" s="2">
        <f>Proyecciones!L$30*L9</f>
        <v>0</v>
      </c>
      <c r="M17" s="2">
        <f>Proyecciones!M$30*M9</f>
        <v>0</v>
      </c>
    </row>
    <row r="18" spans="1:13" x14ac:dyDescent="0.25"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</row>
    <row r="19" spans="1:13" x14ac:dyDescent="0.25">
      <c r="A19" t="s">
        <v>57</v>
      </c>
      <c r="B19" s="2">
        <f>+B11</f>
        <v>0</v>
      </c>
      <c r="C19" s="2">
        <f>B12+C11</f>
        <v>700</v>
      </c>
      <c r="D19" s="2">
        <f>C12+B13+D11</f>
        <v>1560</v>
      </c>
      <c r="E19" s="2">
        <f>D12+C13+B14+E11</f>
        <v>2538</v>
      </c>
      <c r="F19" s="2">
        <f>E12+D13+C14+B15+F11</f>
        <v>3219.4</v>
      </c>
      <c r="G19" s="2">
        <f>F12+E13+D14+C15+B16+G11</f>
        <v>4150.22</v>
      </c>
      <c r="H19" s="2">
        <f>G12+F13+E14+D15+C16+B17+H11</f>
        <v>5376.2860000000001</v>
      </c>
      <c r="I19" s="2">
        <f t="shared" ref="I19:M19" si="3">H12+G13+F14+E15+D16+C17+I11</f>
        <v>6963.1718000000001</v>
      </c>
      <c r="J19" s="2">
        <f t="shared" si="3"/>
        <v>9052.1233400000001</v>
      </c>
      <c r="K19" s="2">
        <f t="shared" si="3"/>
        <v>11767.760342000001</v>
      </c>
      <c r="L19" s="2">
        <f t="shared" si="3"/>
        <v>15298.088444600002</v>
      </c>
      <c r="M19" s="2">
        <f t="shared" si="3"/>
        <v>19887.514977980001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topLeftCell="A2" zoomScale="170" zoomScaleNormal="170" workbookViewId="0">
      <selection activeCell="B3" sqref="B3:M9"/>
    </sheetView>
  </sheetViews>
  <sheetFormatPr defaultRowHeight="15" x14ac:dyDescent="0.25"/>
  <cols>
    <col min="1" max="1" width="16.7109375" bestFit="1" customWidth="1"/>
    <col min="2" max="13" width="9.85546875" bestFit="1" customWidth="1"/>
  </cols>
  <sheetData>
    <row r="1" spans="1:13" x14ac:dyDescent="0.25">
      <c r="B1" t="s">
        <v>2</v>
      </c>
    </row>
    <row r="2" spans="1:13" x14ac:dyDescent="0.25">
      <c r="B2">
        <f>Proyecciones!B1</f>
        <v>10</v>
      </c>
      <c r="C2">
        <f>IF(MOD(B2+1,12)&lt;&gt;0,MOD(B2+1,12),12)</f>
        <v>11</v>
      </c>
      <c r="D2">
        <f t="shared" ref="D2:M2" si="0">IF(MOD(C2+1,12)&lt;&gt;0,MOD(C2+1,12),12)</f>
        <v>12</v>
      </c>
      <c r="E2">
        <f t="shared" si="0"/>
        <v>1</v>
      </c>
      <c r="F2">
        <f t="shared" si="0"/>
        <v>2</v>
      </c>
      <c r="G2">
        <f t="shared" si="0"/>
        <v>3</v>
      </c>
      <c r="H2">
        <f t="shared" si="0"/>
        <v>4</v>
      </c>
      <c r="I2">
        <f t="shared" si="0"/>
        <v>5</v>
      </c>
      <c r="J2">
        <f t="shared" si="0"/>
        <v>6</v>
      </c>
      <c r="K2">
        <f t="shared" si="0"/>
        <v>7</v>
      </c>
      <c r="L2">
        <f t="shared" si="0"/>
        <v>8</v>
      </c>
      <c r="M2">
        <f t="shared" si="0"/>
        <v>9</v>
      </c>
    </row>
    <row r="3" spans="1:13" x14ac:dyDescent="0.25">
      <c r="A3">
        <v>0</v>
      </c>
      <c r="B3" s="1">
        <v>0</v>
      </c>
      <c r="C3" s="6">
        <v>0</v>
      </c>
      <c r="D3" s="6">
        <v>0</v>
      </c>
      <c r="E3" s="6">
        <v>0</v>
      </c>
      <c r="F3" s="6">
        <v>0</v>
      </c>
      <c r="G3" s="6">
        <v>0</v>
      </c>
      <c r="H3" s="6">
        <v>0</v>
      </c>
      <c r="I3" s="6">
        <v>0</v>
      </c>
      <c r="J3" s="6">
        <v>0</v>
      </c>
      <c r="K3" s="6">
        <v>0</v>
      </c>
      <c r="L3" s="6">
        <v>0</v>
      </c>
      <c r="M3" s="6">
        <v>0</v>
      </c>
    </row>
    <row r="4" spans="1:13" x14ac:dyDescent="0.25">
      <c r="A4">
        <v>1</v>
      </c>
      <c r="B4" s="1">
        <v>0.75</v>
      </c>
      <c r="C4" s="6">
        <v>0.5</v>
      </c>
      <c r="D4" s="6">
        <v>0.5</v>
      </c>
      <c r="E4" s="6">
        <v>0.5</v>
      </c>
      <c r="F4" s="6">
        <v>0.5</v>
      </c>
      <c r="G4" s="6">
        <v>0.5</v>
      </c>
      <c r="H4" s="6">
        <v>0.5</v>
      </c>
      <c r="I4" s="6">
        <v>0.5</v>
      </c>
      <c r="J4" s="6">
        <v>0.5</v>
      </c>
      <c r="K4" s="6">
        <v>0.5</v>
      </c>
      <c r="L4" s="6">
        <v>0.5</v>
      </c>
      <c r="M4" s="6">
        <v>0.5</v>
      </c>
    </row>
    <row r="5" spans="1:13" x14ac:dyDescent="0.25">
      <c r="A5">
        <f>A4+1</f>
        <v>2</v>
      </c>
      <c r="B5" s="1">
        <v>0.25</v>
      </c>
      <c r="C5" s="6">
        <v>0.5</v>
      </c>
      <c r="D5" s="6">
        <v>0.5</v>
      </c>
      <c r="E5" s="6">
        <v>0.5</v>
      </c>
      <c r="F5" s="6">
        <v>0.5</v>
      </c>
      <c r="G5" s="6">
        <v>0.5</v>
      </c>
      <c r="H5" s="6">
        <v>0.5</v>
      </c>
      <c r="I5" s="6">
        <v>0.5</v>
      </c>
      <c r="J5" s="6">
        <v>0.5</v>
      </c>
      <c r="K5" s="6">
        <v>0.5</v>
      </c>
      <c r="L5" s="6">
        <v>0.5</v>
      </c>
      <c r="M5" s="6">
        <v>0.5</v>
      </c>
    </row>
    <row r="6" spans="1:13" x14ac:dyDescent="0.25">
      <c r="A6">
        <f t="shared" ref="A6:A9" si="1">A5+1</f>
        <v>3</v>
      </c>
      <c r="B6" s="1">
        <v>0</v>
      </c>
      <c r="C6" s="6">
        <v>0</v>
      </c>
      <c r="D6" s="6">
        <v>0</v>
      </c>
      <c r="E6" s="6">
        <v>0</v>
      </c>
      <c r="F6" s="6">
        <v>0</v>
      </c>
      <c r="G6" s="6">
        <v>0</v>
      </c>
      <c r="H6" s="6">
        <v>0</v>
      </c>
      <c r="I6" s="6">
        <v>0</v>
      </c>
      <c r="J6" s="6">
        <v>0</v>
      </c>
      <c r="K6" s="6">
        <v>0</v>
      </c>
      <c r="L6" s="6">
        <v>0</v>
      </c>
      <c r="M6" s="6">
        <v>0</v>
      </c>
    </row>
    <row r="7" spans="1:13" x14ac:dyDescent="0.25">
      <c r="A7">
        <f t="shared" si="1"/>
        <v>4</v>
      </c>
      <c r="B7" s="1">
        <v>0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</row>
    <row r="8" spans="1:13" x14ac:dyDescent="0.25">
      <c r="A8">
        <f t="shared" si="1"/>
        <v>5</v>
      </c>
      <c r="B8" s="1">
        <v>0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</row>
    <row r="9" spans="1:13" x14ac:dyDescent="0.25">
      <c r="A9">
        <f t="shared" si="1"/>
        <v>6</v>
      </c>
      <c r="B9" s="1">
        <v>0</v>
      </c>
      <c r="C9" s="6">
        <v>0</v>
      </c>
      <c r="D9" s="6">
        <v>0</v>
      </c>
      <c r="E9" s="6">
        <v>0</v>
      </c>
      <c r="F9" s="6">
        <v>0</v>
      </c>
      <c r="G9" s="6">
        <v>0</v>
      </c>
      <c r="H9" s="6">
        <v>0</v>
      </c>
      <c r="I9" s="6">
        <v>0</v>
      </c>
      <c r="J9" s="6">
        <v>0</v>
      </c>
      <c r="K9" s="6">
        <v>0</v>
      </c>
      <c r="L9" s="6">
        <v>0</v>
      </c>
      <c r="M9" s="6">
        <v>0</v>
      </c>
    </row>
    <row r="10" spans="1:13" x14ac:dyDescent="0.25">
      <c r="A10" t="s">
        <v>22</v>
      </c>
    </row>
    <row r="11" spans="1:13" x14ac:dyDescent="0.25">
      <c r="A11">
        <v>0</v>
      </c>
      <c r="B11" s="2">
        <f>B3*Proyecciones!$B$16</f>
        <v>0</v>
      </c>
      <c r="C11" s="2">
        <f>Proyecciones!C$27*'Composición CxP'!C3</f>
        <v>0</v>
      </c>
      <c r="D11" s="2">
        <f>Proyecciones!D$27*'Composición CxP'!D3</f>
        <v>0</v>
      </c>
      <c r="E11" s="2">
        <f>Proyecciones!E$27*'Composición CxP'!E3</f>
        <v>0</v>
      </c>
      <c r="F11" s="2">
        <f>Proyecciones!F$27*'Composición CxP'!F3</f>
        <v>0</v>
      </c>
      <c r="G11" s="2">
        <f>Proyecciones!G$27*'Composición CxP'!G3</f>
        <v>0</v>
      </c>
      <c r="H11" s="2">
        <f>Proyecciones!H$27*'Composición CxP'!H3</f>
        <v>0</v>
      </c>
      <c r="I11" s="2">
        <f>Proyecciones!I$27*'Composición CxP'!I3</f>
        <v>0</v>
      </c>
      <c r="J11" s="2">
        <f>Proyecciones!J$27*'Composición CxP'!J3</f>
        <v>0</v>
      </c>
      <c r="K11" s="2">
        <f>Proyecciones!K$27*'Composición CxP'!K3</f>
        <v>0</v>
      </c>
      <c r="L11" s="2">
        <f>Proyecciones!L$27*'Composición CxP'!L3</f>
        <v>0</v>
      </c>
      <c r="M11" s="2">
        <f>Proyecciones!M$27*'Composición CxP'!M3</f>
        <v>0</v>
      </c>
    </row>
    <row r="12" spans="1:13" x14ac:dyDescent="0.25">
      <c r="A12">
        <v>1</v>
      </c>
      <c r="B12" s="2">
        <f>B4*Proyecciones!$B$16</f>
        <v>375</v>
      </c>
      <c r="C12" s="2">
        <f>Proyecciones!C$27*'Composición CxP'!C4</f>
        <v>2400</v>
      </c>
      <c r="D12" s="2">
        <f>Proyecciones!D$27*'Composición CxP'!D4</f>
        <v>3120</v>
      </c>
      <c r="E12" s="2">
        <f>Proyecciones!E$27*'Composición CxP'!E4</f>
        <v>4056</v>
      </c>
      <c r="F12" s="2">
        <f>Proyecciones!F$27*'Composición CxP'!F4</f>
        <v>5272.8</v>
      </c>
      <c r="G12" s="2">
        <f>Proyecciones!G$27*'Composición CxP'!G4</f>
        <v>6854.64</v>
      </c>
      <c r="H12" s="2">
        <f>Proyecciones!H$27*'Composición CxP'!H4</f>
        <v>8911.0320000000011</v>
      </c>
      <c r="I12" s="2">
        <f>Proyecciones!I$27*'Composición CxP'!I4</f>
        <v>11584.341600000002</v>
      </c>
      <c r="J12" s="2">
        <f>Proyecciones!J$27*'Composición CxP'!J4</f>
        <v>15059.644080000002</v>
      </c>
      <c r="K12" s="2">
        <f>Proyecciones!K$27*'Composición CxP'!K4</f>
        <v>19577.537304000001</v>
      </c>
      <c r="L12" s="2">
        <f>Proyecciones!L$27*'Composición CxP'!L4</f>
        <v>25450.798495200004</v>
      </c>
      <c r="M12" s="2">
        <f>Proyecciones!M$27*'Composición CxP'!M4</f>
        <v>33086.038043760003</v>
      </c>
    </row>
    <row r="13" spans="1:13" x14ac:dyDescent="0.25">
      <c r="A13">
        <f>A12+1</f>
        <v>2</v>
      </c>
      <c r="B13" s="2">
        <f>B5*Proyecciones!$B$16</f>
        <v>125</v>
      </c>
      <c r="C13" s="2">
        <f>Proyecciones!C$27*'Composición CxP'!C5</f>
        <v>2400</v>
      </c>
      <c r="D13" s="2">
        <f>Proyecciones!D$27*'Composición CxP'!D5</f>
        <v>3120</v>
      </c>
      <c r="E13" s="2">
        <f>Proyecciones!E$27*'Composición CxP'!E5</f>
        <v>4056</v>
      </c>
      <c r="F13" s="2">
        <f>Proyecciones!F$27*'Composición CxP'!F5</f>
        <v>5272.8</v>
      </c>
      <c r="G13" s="2">
        <f>Proyecciones!G$27*'Composición CxP'!G5</f>
        <v>6854.64</v>
      </c>
      <c r="H13" s="2">
        <f>Proyecciones!H$27*'Composición CxP'!H5</f>
        <v>8911.0320000000011</v>
      </c>
      <c r="I13" s="2">
        <f>Proyecciones!I$27*'Composición CxP'!I5</f>
        <v>11584.341600000002</v>
      </c>
      <c r="J13" s="2">
        <f>Proyecciones!J$27*'Composición CxP'!J5</f>
        <v>15059.644080000002</v>
      </c>
      <c r="K13" s="2">
        <f>Proyecciones!K$27*'Composición CxP'!K5</f>
        <v>19577.537304000001</v>
      </c>
      <c r="L13" s="2">
        <f>Proyecciones!L$27*'Composición CxP'!L5</f>
        <v>25450.798495200004</v>
      </c>
      <c r="M13" s="2">
        <f>Proyecciones!M$27*'Composición CxP'!M5</f>
        <v>33086.038043760003</v>
      </c>
    </row>
    <row r="14" spans="1:13" x14ac:dyDescent="0.25">
      <c r="A14">
        <f t="shared" ref="A14:A17" si="2">A13+1</f>
        <v>3</v>
      </c>
      <c r="B14" s="2">
        <f>B6*Proyecciones!$B$16</f>
        <v>0</v>
      </c>
      <c r="C14" s="2">
        <f>Proyecciones!C$27*'Composición CxP'!C6</f>
        <v>0</v>
      </c>
      <c r="D14" s="2">
        <f>Proyecciones!D$27*'Composición CxP'!D6</f>
        <v>0</v>
      </c>
      <c r="E14" s="2">
        <f>Proyecciones!E$27*'Composición CxP'!E6</f>
        <v>0</v>
      </c>
      <c r="F14" s="2">
        <f>Proyecciones!F$27*'Composición CxP'!F6</f>
        <v>0</v>
      </c>
      <c r="G14" s="2">
        <f>Proyecciones!G$27*'Composición CxP'!G6</f>
        <v>0</v>
      </c>
      <c r="H14" s="2">
        <f>Proyecciones!H$27*'Composición CxP'!H6</f>
        <v>0</v>
      </c>
      <c r="I14" s="2">
        <f>Proyecciones!I$27*'Composición CxP'!I6</f>
        <v>0</v>
      </c>
      <c r="J14" s="2">
        <f>Proyecciones!J$27*'Composición CxP'!J6</f>
        <v>0</v>
      </c>
      <c r="K14" s="2">
        <f>Proyecciones!K$27*'Composición CxP'!K6</f>
        <v>0</v>
      </c>
      <c r="L14" s="2">
        <f>Proyecciones!L$27*'Composición CxP'!L6</f>
        <v>0</v>
      </c>
      <c r="M14" s="2">
        <f>Proyecciones!M$27*'Composición CxP'!M6</f>
        <v>0</v>
      </c>
    </row>
    <row r="15" spans="1:13" x14ac:dyDescent="0.25">
      <c r="A15">
        <f t="shared" si="2"/>
        <v>4</v>
      </c>
      <c r="B15" s="2">
        <f>B7*Proyecciones!$B$16</f>
        <v>0</v>
      </c>
      <c r="C15" s="2">
        <f>Proyecciones!C$27*'Composición CxP'!C7</f>
        <v>0</v>
      </c>
      <c r="D15" s="2">
        <f>Proyecciones!D$27*'Composición CxP'!D7</f>
        <v>0</v>
      </c>
      <c r="E15" s="2">
        <f>Proyecciones!E$27*'Composición CxP'!E7</f>
        <v>0</v>
      </c>
      <c r="F15" s="2">
        <f>Proyecciones!F$27*'Composición CxP'!F7</f>
        <v>0</v>
      </c>
      <c r="G15" s="2">
        <f>Proyecciones!G$27*'Composición CxP'!G7</f>
        <v>0</v>
      </c>
      <c r="H15" s="2">
        <f>Proyecciones!H$27*'Composición CxP'!H7</f>
        <v>0</v>
      </c>
      <c r="I15" s="2">
        <f>Proyecciones!I$27*'Composición CxP'!I7</f>
        <v>0</v>
      </c>
      <c r="J15" s="2">
        <f>Proyecciones!J$27*'Composición CxP'!J7</f>
        <v>0</v>
      </c>
      <c r="K15" s="2">
        <f>Proyecciones!K$27*'Composición CxP'!K7</f>
        <v>0</v>
      </c>
      <c r="L15" s="2">
        <f>Proyecciones!L$27*'Composición CxP'!L7</f>
        <v>0</v>
      </c>
      <c r="M15" s="2">
        <f>Proyecciones!M$27*'Composición CxP'!M7</f>
        <v>0</v>
      </c>
    </row>
    <row r="16" spans="1:13" x14ac:dyDescent="0.25">
      <c r="A16">
        <f t="shared" si="2"/>
        <v>5</v>
      </c>
      <c r="B16" s="2">
        <f>B8*Proyecciones!$B$16</f>
        <v>0</v>
      </c>
      <c r="C16" s="2">
        <f>Proyecciones!C$27*'Composición CxP'!C8</f>
        <v>0</v>
      </c>
      <c r="D16" s="2">
        <f>Proyecciones!D$27*'Composición CxP'!D8</f>
        <v>0</v>
      </c>
      <c r="E16" s="2">
        <f>Proyecciones!E$27*'Composición CxP'!E8</f>
        <v>0</v>
      </c>
      <c r="F16" s="2">
        <f>Proyecciones!F$27*'Composición CxP'!F8</f>
        <v>0</v>
      </c>
      <c r="G16" s="2">
        <f>Proyecciones!G$27*'Composición CxP'!G8</f>
        <v>0</v>
      </c>
      <c r="H16" s="2">
        <f>Proyecciones!H$27*'Composición CxP'!H8</f>
        <v>0</v>
      </c>
      <c r="I16" s="2">
        <f>Proyecciones!I$27*'Composición CxP'!I8</f>
        <v>0</v>
      </c>
      <c r="J16" s="2">
        <f>Proyecciones!J$27*'Composición CxP'!J8</f>
        <v>0</v>
      </c>
      <c r="K16" s="2">
        <f>Proyecciones!K$27*'Composición CxP'!K8</f>
        <v>0</v>
      </c>
      <c r="L16" s="2">
        <f>Proyecciones!L$27*'Composición CxP'!L8</f>
        <v>0</v>
      </c>
      <c r="M16" s="2">
        <f>Proyecciones!M$27*'Composición CxP'!M8</f>
        <v>0</v>
      </c>
    </row>
    <row r="17" spans="1:13" x14ac:dyDescent="0.25">
      <c r="A17">
        <f t="shared" si="2"/>
        <v>6</v>
      </c>
      <c r="B17" s="2">
        <f>B9*Proyecciones!$B$16</f>
        <v>0</v>
      </c>
      <c r="C17" s="2">
        <f>Proyecciones!C$27*'Composición CxP'!C9</f>
        <v>0</v>
      </c>
      <c r="D17" s="2">
        <f>Proyecciones!D$27*'Composición CxP'!D9</f>
        <v>0</v>
      </c>
      <c r="E17" s="2">
        <f>Proyecciones!E$27*'Composición CxP'!E9</f>
        <v>0</v>
      </c>
      <c r="F17" s="2">
        <f>Proyecciones!F$27*'Composición CxP'!F9</f>
        <v>0</v>
      </c>
      <c r="G17" s="2">
        <f>Proyecciones!G$27*'Composición CxP'!G9</f>
        <v>0</v>
      </c>
      <c r="H17" s="2">
        <f>Proyecciones!H$27*'Composición CxP'!H9</f>
        <v>0</v>
      </c>
      <c r="I17" s="2">
        <f>Proyecciones!I$27*'Composición CxP'!I9</f>
        <v>0</v>
      </c>
      <c r="J17" s="2">
        <f>Proyecciones!J$27*'Composición CxP'!J9</f>
        <v>0</v>
      </c>
      <c r="K17" s="2">
        <f>Proyecciones!K$27*'Composición CxP'!K9</f>
        <v>0</v>
      </c>
      <c r="L17" s="2">
        <f>Proyecciones!L$27*'Composición CxP'!L9</f>
        <v>0</v>
      </c>
      <c r="M17" s="2">
        <f>Proyecciones!M$27*'Composición CxP'!M9</f>
        <v>0</v>
      </c>
    </row>
    <row r="18" spans="1:13" x14ac:dyDescent="0.25"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</row>
    <row r="19" spans="1:13" x14ac:dyDescent="0.25">
      <c r="A19" t="s">
        <v>21</v>
      </c>
      <c r="B19" s="2">
        <f>+B11</f>
        <v>0</v>
      </c>
      <c r="C19" s="2">
        <f>B12+C11</f>
        <v>375</v>
      </c>
      <c r="D19" s="2">
        <f>C12+B13+D11</f>
        <v>2525</v>
      </c>
      <c r="E19" s="2">
        <f>D12+C13+B14+E11</f>
        <v>5520</v>
      </c>
      <c r="F19" s="2">
        <f>E12+D13+C14+B15+F11</f>
        <v>7176</v>
      </c>
      <c r="G19" s="2">
        <f>F12+E13+D14+C15+B16+G11</f>
        <v>9328.7999999999993</v>
      </c>
      <c r="H19" s="2">
        <f>G12+F13+E14+D15+C16+B17+H11</f>
        <v>12127.44</v>
      </c>
      <c r="I19" s="2">
        <f t="shared" ref="I19:M19" si="3">H12+G13+F14+E15+D16+C17+I11</f>
        <v>15765.672000000002</v>
      </c>
      <c r="J19" s="2">
        <f t="shared" si="3"/>
        <v>20495.373600000003</v>
      </c>
      <c r="K19" s="2">
        <f t="shared" si="3"/>
        <v>26643.985680000005</v>
      </c>
      <c r="L19" s="2">
        <f t="shared" si="3"/>
        <v>34637.181384000003</v>
      </c>
      <c r="M19" s="2">
        <f t="shared" si="3"/>
        <v>45028.335799200009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zoomScale="166" zoomScaleNormal="166" workbookViewId="0">
      <selection activeCell="B9" sqref="B3:M9"/>
    </sheetView>
  </sheetViews>
  <sheetFormatPr defaultRowHeight="15" x14ac:dyDescent="0.25"/>
  <cols>
    <col min="1" max="1" width="16.7109375" bestFit="1" customWidth="1"/>
    <col min="2" max="13" width="9.85546875" bestFit="1" customWidth="1"/>
  </cols>
  <sheetData>
    <row r="1" spans="1:13" x14ac:dyDescent="0.25">
      <c r="B1" t="s">
        <v>2</v>
      </c>
    </row>
    <row r="2" spans="1:13" x14ac:dyDescent="0.25">
      <c r="B2">
        <f>Proyecciones!B1</f>
        <v>10</v>
      </c>
      <c r="C2">
        <f>IF(MOD(B2+1,12)&lt;&gt;0,MOD(B2+1,12),12)</f>
        <v>11</v>
      </c>
      <c r="D2">
        <f t="shared" ref="D2:M2" si="0">IF(MOD(C2+1,12)&lt;&gt;0,MOD(C2+1,12),12)</f>
        <v>12</v>
      </c>
      <c r="E2">
        <f t="shared" si="0"/>
        <v>1</v>
      </c>
      <c r="F2">
        <f t="shared" si="0"/>
        <v>2</v>
      </c>
      <c r="G2">
        <f t="shared" si="0"/>
        <v>3</v>
      </c>
      <c r="H2">
        <f t="shared" si="0"/>
        <v>4</v>
      </c>
      <c r="I2">
        <f t="shared" si="0"/>
        <v>5</v>
      </c>
      <c r="J2">
        <f t="shared" si="0"/>
        <v>6</v>
      </c>
      <c r="K2">
        <f t="shared" si="0"/>
        <v>7</v>
      </c>
      <c r="L2">
        <f t="shared" si="0"/>
        <v>8</v>
      </c>
      <c r="M2">
        <f t="shared" si="0"/>
        <v>9</v>
      </c>
    </row>
    <row r="3" spans="1:13" x14ac:dyDescent="0.25">
      <c r="A3">
        <v>0</v>
      </c>
      <c r="B3" s="1">
        <v>0</v>
      </c>
      <c r="C3" s="6">
        <v>0</v>
      </c>
      <c r="D3" s="6">
        <v>0</v>
      </c>
      <c r="E3" s="6">
        <v>0</v>
      </c>
      <c r="F3" s="6">
        <v>0</v>
      </c>
      <c r="G3" s="6">
        <v>0</v>
      </c>
      <c r="H3" s="6">
        <v>0</v>
      </c>
      <c r="I3" s="6">
        <v>0</v>
      </c>
      <c r="J3" s="6">
        <v>0</v>
      </c>
      <c r="K3" s="6">
        <v>0</v>
      </c>
      <c r="L3" s="6">
        <v>0</v>
      </c>
      <c r="M3" s="6">
        <v>0</v>
      </c>
    </row>
    <row r="4" spans="1:13" x14ac:dyDescent="0.25">
      <c r="A4">
        <v>1</v>
      </c>
      <c r="B4" s="1">
        <v>0.75</v>
      </c>
      <c r="C4" s="6">
        <v>0.5</v>
      </c>
      <c r="D4" s="6">
        <v>0.5</v>
      </c>
      <c r="E4" s="6">
        <v>0.5</v>
      </c>
      <c r="F4" s="6">
        <v>0.5</v>
      </c>
      <c r="G4" s="6">
        <v>0.5</v>
      </c>
      <c r="H4" s="6">
        <v>0.5</v>
      </c>
      <c r="I4" s="6">
        <v>0.5</v>
      </c>
      <c r="J4" s="6">
        <v>0.5</v>
      </c>
      <c r="K4" s="6">
        <v>0.5</v>
      </c>
      <c r="L4" s="6">
        <v>0.5</v>
      </c>
      <c r="M4" s="6">
        <v>0.5</v>
      </c>
    </row>
    <row r="5" spans="1:13" x14ac:dyDescent="0.25">
      <c r="A5">
        <f>A4+1</f>
        <v>2</v>
      </c>
      <c r="B5" s="1">
        <v>0.25</v>
      </c>
      <c r="C5" s="6">
        <v>0.5</v>
      </c>
      <c r="D5" s="6">
        <v>0.5</v>
      </c>
      <c r="E5" s="6">
        <v>0.5</v>
      </c>
      <c r="F5" s="6">
        <v>0.5</v>
      </c>
      <c r="G5" s="6">
        <v>0.5</v>
      </c>
      <c r="H5" s="6">
        <v>0.5</v>
      </c>
      <c r="I5" s="6">
        <v>0.5</v>
      </c>
      <c r="J5" s="6">
        <v>0.5</v>
      </c>
      <c r="K5" s="6">
        <v>0.5</v>
      </c>
      <c r="L5" s="6">
        <v>0.5</v>
      </c>
      <c r="M5" s="6">
        <v>0.5</v>
      </c>
    </row>
    <row r="6" spans="1:13" x14ac:dyDescent="0.25">
      <c r="A6">
        <f t="shared" ref="A6:A9" si="1">A5+1</f>
        <v>3</v>
      </c>
      <c r="B6" s="1">
        <v>0</v>
      </c>
      <c r="C6" s="6">
        <v>0</v>
      </c>
      <c r="D6" s="6">
        <v>0</v>
      </c>
      <c r="E6" s="6">
        <v>0</v>
      </c>
      <c r="F6" s="6">
        <v>0</v>
      </c>
      <c r="G6" s="6">
        <v>0</v>
      </c>
      <c r="H6" s="6">
        <v>0</v>
      </c>
      <c r="I6" s="6">
        <v>0</v>
      </c>
      <c r="J6" s="6">
        <v>0</v>
      </c>
      <c r="K6" s="6">
        <v>0</v>
      </c>
      <c r="L6" s="6">
        <v>0</v>
      </c>
      <c r="M6" s="6">
        <v>0</v>
      </c>
    </row>
    <row r="7" spans="1:13" x14ac:dyDescent="0.25">
      <c r="A7">
        <f t="shared" si="1"/>
        <v>4</v>
      </c>
      <c r="B7" s="1">
        <v>0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</row>
    <row r="8" spans="1:13" x14ac:dyDescent="0.25">
      <c r="A8">
        <f t="shared" si="1"/>
        <v>5</v>
      </c>
      <c r="B8" s="1">
        <v>0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</row>
    <row r="9" spans="1:13" x14ac:dyDescent="0.25">
      <c r="A9">
        <f t="shared" si="1"/>
        <v>6</v>
      </c>
      <c r="B9" s="1">
        <v>0</v>
      </c>
      <c r="C9" s="6">
        <v>0</v>
      </c>
      <c r="D9" s="6">
        <v>0</v>
      </c>
      <c r="E9" s="6">
        <v>0</v>
      </c>
      <c r="F9" s="6">
        <v>0</v>
      </c>
      <c r="G9" s="6">
        <v>0</v>
      </c>
      <c r="H9" s="6">
        <v>0</v>
      </c>
      <c r="I9" s="6">
        <v>0</v>
      </c>
      <c r="J9" s="6">
        <v>0</v>
      </c>
      <c r="K9" s="6">
        <v>0</v>
      </c>
      <c r="L9" s="6">
        <v>0</v>
      </c>
      <c r="M9" s="6">
        <v>0</v>
      </c>
    </row>
    <row r="10" spans="1:13" x14ac:dyDescent="0.25">
      <c r="A10" t="s">
        <v>22</v>
      </c>
    </row>
    <row r="11" spans="1:13" x14ac:dyDescent="0.25">
      <c r="A11">
        <v>0</v>
      </c>
      <c r="B11" s="2">
        <f>B3*Proyecciones!$B$16</f>
        <v>0</v>
      </c>
      <c r="C11" s="2">
        <f>Proyecciones!C$31*C3</f>
        <v>0</v>
      </c>
      <c r="D11" s="2">
        <f>Proyecciones!D$31*D3</f>
        <v>0</v>
      </c>
      <c r="E11" s="2">
        <f>Proyecciones!E$31*E3</f>
        <v>0</v>
      </c>
      <c r="F11" s="2">
        <f>Proyecciones!F$31*F3</f>
        <v>0</v>
      </c>
      <c r="G11" s="2">
        <f>Proyecciones!G$31*G3</f>
        <v>0</v>
      </c>
      <c r="H11" s="2">
        <f>Proyecciones!H$31*H3</f>
        <v>0</v>
      </c>
      <c r="I11" s="2">
        <f>Proyecciones!I$31*I3</f>
        <v>0</v>
      </c>
      <c r="J11" s="2">
        <f>Proyecciones!J$31*J3</f>
        <v>0</v>
      </c>
      <c r="K11" s="2">
        <f>Proyecciones!K$31*K3</f>
        <v>0</v>
      </c>
      <c r="L11" s="2">
        <f>Proyecciones!L$31*L3</f>
        <v>0</v>
      </c>
      <c r="M11" s="2">
        <f>Proyecciones!M$31*M3</f>
        <v>0</v>
      </c>
    </row>
    <row r="12" spans="1:13" x14ac:dyDescent="0.25">
      <c r="A12">
        <v>1</v>
      </c>
      <c r="B12" s="2">
        <f>B4*Proyecciones!$B$16</f>
        <v>375</v>
      </c>
      <c r="C12" s="2">
        <f>Proyecciones!C$31*C4</f>
        <v>400</v>
      </c>
      <c r="D12" s="2">
        <f>Proyecciones!D$31*D4</f>
        <v>520</v>
      </c>
      <c r="E12" s="2">
        <f>Proyecciones!E$31*E4</f>
        <v>676</v>
      </c>
      <c r="F12" s="2">
        <f>Proyecciones!F$31*F4</f>
        <v>878.80000000000007</v>
      </c>
      <c r="G12" s="2">
        <f>Proyecciones!G$31*G4</f>
        <v>1142.44</v>
      </c>
      <c r="H12" s="2">
        <f>Proyecciones!H$31*H4</f>
        <v>1485.172</v>
      </c>
      <c r="I12" s="2">
        <f>Proyecciones!I$31*I4</f>
        <v>1930.7236</v>
      </c>
      <c r="J12" s="2">
        <f>Proyecciones!J$31*J4</f>
        <v>2509.9406800000002</v>
      </c>
      <c r="K12" s="2">
        <f>Proyecciones!K$31*K4</f>
        <v>3262.9228840000005</v>
      </c>
      <c r="L12" s="2">
        <f>Proyecciones!L$31*L4</f>
        <v>4241.7997492000004</v>
      </c>
      <c r="M12" s="2">
        <f>Proyecciones!M$31*M4</f>
        <v>5514.3396739600012</v>
      </c>
    </row>
    <row r="13" spans="1:13" x14ac:dyDescent="0.25">
      <c r="A13">
        <f>A12+1</f>
        <v>2</v>
      </c>
      <c r="B13" s="2">
        <f>B5*Proyecciones!$B$16</f>
        <v>125</v>
      </c>
      <c r="C13" s="2">
        <f>Proyecciones!C$31*C5</f>
        <v>400</v>
      </c>
      <c r="D13" s="2">
        <f>Proyecciones!D$31*D5</f>
        <v>520</v>
      </c>
      <c r="E13" s="2">
        <f>Proyecciones!E$31*E5</f>
        <v>676</v>
      </c>
      <c r="F13" s="2">
        <f>Proyecciones!F$31*F5</f>
        <v>878.80000000000007</v>
      </c>
      <c r="G13" s="2">
        <f>Proyecciones!G$31*G5</f>
        <v>1142.44</v>
      </c>
      <c r="H13" s="2">
        <f>Proyecciones!H$31*H5</f>
        <v>1485.172</v>
      </c>
      <c r="I13" s="2">
        <f>Proyecciones!I$31*I5</f>
        <v>1930.7236</v>
      </c>
      <c r="J13" s="2">
        <f>Proyecciones!J$31*J5</f>
        <v>2509.9406800000002</v>
      </c>
      <c r="K13" s="2">
        <f>Proyecciones!K$31*K5</f>
        <v>3262.9228840000005</v>
      </c>
      <c r="L13" s="2">
        <f>Proyecciones!L$31*L5</f>
        <v>4241.7997492000004</v>
      </c>
      <c r="M13" s="2">
        <f>Proyecciones!M$31*M5</f>
        <v>5514.3396739600012</v>
      </c>
    </row>
    <row r="14" spans="1:13" x14ac:dyDescent="0.25">
      <c r="A14">
        <f t="shared" ref="A14:A17" si="2">A13+1</f>
        <v>3</v>
      </c>
      <c r="B14" s="2">
        <f>B6*Proyecciones!$B$16</f>
        <v>0</v>
      </c>
      <c r="C14" s="2">
        <f>Proyecciones!C$31*C6</f>
        <v>0</v>
      </c>
      <c r="D14" s="2">
        <f>Proyecciones!D$31*D6</f>
        <v>0</v>
      </c>
      <c r="E14" s="2">
        <f>Proyecciones!E$31*E6</f>
        <v>0</v>
      </c>
      <c r="F14" s="2">
        <f>Proyecciones!F$31*F6</f>
        <v>0</v>
      </c>
      <c r="G14" s="2">
        <f>Proyecciones!G$31*G6</f>
        <v>0</v>
      </c>
      <c r="H14" s="2">
        <f>Proyecciones!H$31*H6</f>
        <v>0</v>
      </c>
      <c r="I14" s="2">
        <f>Proyecciones!I$31*I6</f>
        <v>0</v>
      </c>
      <c r="J14" s="2">
        <f>Proyecciones!J$31*J6</f>
        <v>0</v>
      </c>
      <c r="K14" s="2">
        <f>Proyecciones!K$31*K6</f>
        <v>0</v>
      </c>
      <c r="L14" s="2">
        <f>Proyecciones!L$31*L6</f>
        <v>0</v>
      </c>
      <c r="M14" s="2">
        <f>Proyecciones!M$31*M6</f>
        <v>0</v>
      </c>
    </row>
    <row r="15" spans="1:13" x14ac:dyDescent="0.25">
      <c r="A15">
        <f t="shared" si="2"/>
        <v>4</v>
      </c>
      <c r="B15" s="2">
        <f>B7*Proyecciones!$B$16</f>
        <v>0</v>
      </c>
      <c r="C15" s="2">
        <f>Proyecciones!C$31*C7</f>
        <v>0</v>
      </c>
      <c r="D15" s="2">
        <f>Proyecciones!D$31*D7</f>
        <v>0</v>
      </c>
      <c r="E15" s="2">
        <f>Proyecciones!E$31*E7</f>
        <v>0</v>
      </c>
      <c r="F15" s="2">
        <f>Proyecciones!F$31*F7</f>
        <v>0</v>
      </c>
      <c r="G15" s="2">
        <f>Proyecciones!G$31*G7</f>
        <v>0</v>
      </c>
      <c r="H15" s="2">
        <f>Proyecciones!H$31*H7</f>
        <v>0</v>
      </c>
      <c r="I15" s="2">
        <f>Proyecciones!I$31*I7</f>
        <v>0</v>
      </c>
      <c r="J15" s="2">
        <f>Proyecciones!J$31*J7</f>
        <v>0</v>
      </c>
      <c r="K15" s="2">
        <f>Proyecciones!K$31*K7</f>
        <v>0</v>
      </c>
      <c r="L15" s="2">
        <f>Proyecciones!L$31*L7</f>
        <v>0</v>
      </c>
      <c r="M15" s="2">
        <f>Proyecciones!M$31*M7</f>
        <v>0</v>
      </c>
    </row>
    <row r="16" spans="1:13" x14ac:dyDescent="0.25">
      <c r="A16">
        <f t="shared" si="2"/>
        <v>5</v>
      </c>
      <c r="B16" s="2">
        <f>B8*Proyecciones!$B$16</f>
        <v>0</v>
      </c>
      <c r="C16" s="2">
        <f>Proyecciones!C$31*C8</f>
        <v>0</v>
      </c>
      <c r="D16" s="2">
        <f>Proyecciones!D$31*D8</f>
        <v>0</v>
      </c>
      <c r="E16" s="2">
        <f>Proyecciones!E$31*E8</f>
        <v>0</v>
      </c>
      <c r="F16" s="2">
        <f>Proyecciones!F$31*F8</f>
        <v>0</v>
      </c>
      <c r="G16" s="2">
        <f>Proyecciones!G$31*G8</f>
        <v>0</v>
      </c>
      <c r="H16" s="2">
        <f>Proyecciones!H$31*H8</f>
        <v>0</v>
      </c>
      <c r="I16" s="2">
        <f>Proyecciones!I$31*I8</f>
        <v>0</v>
      </c>
      <c r="J16" s="2">
        <f>Proyecciones!J$31*J8</f>
        <v>0</v>
      </c>
      <c r="K16" s="2">
        <f>Proyecciones!K$31*K8</f>
        <v>0</v>
      </c>
      <c r="L16" s="2">
        <f>Proyecciones!L$31*L8</f>
        <v>0</v>
      </c>
      <c r="M16" s="2">
        <f>Proyecciones!M$31*M8</f>
        <v>0</v>
      </c>
    </row>
    <row r="17" spans="1:13" x14ac:dyDescent="0.25">
      <c r="A17">
        <f t="shared" si="2"/>
        <v>6</v>
      </c>
      <c r="B17" s="2">
        <f>B9*Proyecciones!$B$16</f>
        <v>0</v>
      </c>
      <c r="C17" s="2">
        <f>Proyecciones!C$31*C9</f>
        <v>0</v>
      </c>
      <c r="D17" s="2">
        <f>Proyecciones!D$31*D9</f>
        <v>0</v>
      </c>
      <c r="E17" s="2">
        <f>Proyecciones!E$31*E9</f>
        <v>0</v>
      </c>
      <c r="F17" s="2">
        <f>Proyecciones!F$31*F9</f>
        <v>0</v>
      </c>
      <c r="G17" s="2">
        <f>Proyecciones!G$31*G9</f>
        <v>0</v>
      </c>
      <c r="H17" s="2">
        <f>Proyecciones!H$31*H9</f>
        <v>0</v>
      </c>
      <c r="I17" s="2">
        <f>Proyecciones!I$31*I9</f>
        <v>0</v>
      </c>
      <c r="J17" s="2">
        <f>Proyecciones!J$31*J9</f>
        <v>0</v>
      </c>
      <c r="K17" s="2">
        <f>Proyecciones!K$31*K9</f>
        <v>0</v>
      </c>
      <c r="L17" s="2">
        <f>Proyecciones!L$31*L9</f>
        <v>0</v>
      </c>
      <c r="M17" s="2">
        <f>Proyecciones!M$31*M9</f>
        <v>0</v>
      </c>
    </row>
    <row r="18" spans="1:13" x14ac:dyDescent="0.25"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</row>
    <row r="19" spans="1:13" x14ac:dyDescent="0.25">
      <c r="A19" t="s">
        <v>21</v>
      </c>
      <c r="B19" s="2">
        <f>+B11</f>
        <v>0</v>
      </c>
      <c r="C19" s="2">
        <f>B12+C11</f>
        <v>375</v>
      </c>
      <c r="D19" s="2">
        <f>C12+B13+D11</f>
        <v>525</v>
      </c>
      <c r="E19" s="2">
        <f>D12+C13+B14+E11</f>
        <v>920</v>
      </c>
      <c r="F19" s="2">
        <f>E12+D13+C14+B15+F11</f>
        <v>1196</v>
      </c>
      <c r="G19" s="2">
        <f>F12+E13+D14+C15+B16+G11</f>
        <v>1554.8000000000002</v>
      </c>
      <c r="H19" s="2">
        <f>G12+F13+E14+D15+C16+B17+H11</f>
        <v>2021.2400000000002</v>
      </c>
      <c r="I19" s="2">
        <f t="shared" ref="I19:M19" si="3">H12+G13+F14+E15+D16+C17+I11</f>
        <v>2627.6120000000001</v>
      </c>
      <c r="J19" s="2">
        <f t="shared" si="3"/>
        <v>3415.8955999999998</v>
      </c>
      <c r="K19" s="2">
        <f t="shared" si="3"/>
        <v>4440.66428</v>
      </c>
      <c r="L19" s="2">
        <f t="shared" si="3"/>
        <v>5772.8635640000011</v>
      </c>
      <c r="M19" s="2">
        <f t="shared" si="3"/>
        <v>7504.7226332000009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zoomScale="166" zoomScaleNormal="166" workbookViewId="0">
      <selection activeCell="B8" sqref="B3:M8"/>
    </sheetView>
  </sheetViews>
  <sheetFormatPr defaultRowHeight="15" x14ac:dyDescent="0.25"/>
  <cols>
    <col min="1" max="1" width="16.7109375" bestFit="1" customWidth="1"/>
    <col min="2" max="9" width="9.5703125" bestFit="1" customWidth="1"/>
    <col min="10" max="13" width="9.28515625" bestFit="1" customWidth="1"/>
  </cols>
  <sheetData>
    <row r="1" spans="1:13" x14ac:dyDescent="0.25">
      <c r="B1" t="s">
        <v>2</v>
      </c>
    </row>
    <row r="2" spans="1:13" x14ac:dyDescent="0.25">
      <c r="B2">
        <f>Proyecciones!B1</f>
        <v>10</v>
      </c>
      <c r="C2">
        <f>IF(MOD(B2+1,12)&lt;&gt;0,MOD(B2+1,12),12)</f>
        <v>11</v>
      </c>
      <c r="D2">
        <f t="shared" ref="D2:M2" si="0">IF(MOD(C2+1,12)&lt;&gt;0,MOD(C2+1,12),12)</f>
        <v>12</v>
      </c>
      <c r="E2">
        <f t="shared" si="0"/>
        <v>1</v>
      </c>
      <c r="F2">
        <f t="shared" si="0"/>
        <v>2</v>
      </c>
      <c r="G2">
        <f t="shared" si="0"/>
        <v>3</v>
      </c>
      <c r="H2">
        <f t="shared" si="0"/>
        <v>4</v>
      </c>
      <c r="I2">
        <f t="shared" si="0"/>
        <v>5</v>
      </c>
      <c r="J2">
        <f t="shared" si="0"/>
        <v>6</v>
      </c>
      <c r="K2">
        <f t="shared" si="0"/>
        <v>7</v>
      </c>
      <c r="L2">
        <f t="shared" si="0"/>
        <v>8</v>
      </c>
      <c r="M2">
        <f t="shared" si="0"/>
        <v>9</v>
      </c>
    </row>
    <row r="3" spans="1:13" x14ac:dyDescent="0.25">
      <c r="A3">
        <v>1</v>
      </c>
      <c r="B3" s="1">
        <v>0.2</v>
      </c>
      <c r="C3" s="1">
        <v>0</v>
      </c>
      <c r="D3" s="1">
        <v>0</v>
      </c>
      <c r="E3" s="1">
        <v>0</v>
      </c>
      <c r="F3" s="1">
        <v>0</v>
      </c>
      <c r="G3" s="1">
        <v>0</v>
      </c>
      <c r="H3" s="1">
        <v>0</v>
      </c>
      <c r="I3" s="1">
        <v>0</v>
      </c>
      <c r="J3" s="1">
        <v>0</v>
      </c>
      <c r="K3" s="1">
        <v>0</v>
      </c>
      <c r="L3" s="1">
        <v>0</v>
      </c>
      <c r="M3" s="1">
        <v>0</v>
      </c>
    </row>
    <row r="4" spans="1:13" x14ac:dyDescent="0.25">
      <c r="A4">
        <f>A3+1</f>
        <v>2</v>
      </c>
      <c r="B4" s="1">
        <v>0.2</v>
      </c>
      <c r="C4" s="1">
        <v>0</v>
      </c>
      <c r="D4" s="1">
        <v>0</v>
      </c>
      <c r="E4" s="1">
        <v>0</v>
      </c>
      <c r="F4" s="1">
        <v>0</v>
      </c>
      <c r="G4" s="1">
        <v>0</v>
      </c>
      <c r="H4" s="1">
        <v>0</v>
      </c>
      <c r="I4" s="1">
        <v>0</v>
      </c>
      <c r="J4" s="1">
        <v>0</v>
      </c>
      <c r="K4" s="1">
        <v>0</v>
      </c>
      <c r="L4" s="1">
        <v>0</v>
      </c>
      <c r="M4" s="1">
        <v>0</v>
      </c>
    </row>
    <row r="5" spans="1:13" x14ac:dyDescent="0.25">
      <c r="A5">
        <f t="shared" ref="A5:A8" si="1">A4+1</f>
        <v>3</v>
      </c>
      <c r="B5" s="1">
        <v>0.2</v>
      </c>
      <c r="C5" s="1">
        <v>1</v>
      </c>
      <c r="D5" s="1">
        <v>1</v>
      </c>
      <c r="E5" s="1">
        <v>1</v>
      </c>
      <c r="F5" s="1">
        <v>1</v>
      </c>
      <c r="G5" s="1">
        <v>1</v>
      </c>
      <c r="H5" s="1">
        <v>1</v>
      </c>
      <c r="I5" s="1">
        <v>1</v>
      </c>
      <c r="J5" s="1">
        <v>1</v>
      </c>
      <c r="K5" s="1">
        <v>1</v>
      </c>
      <c r="L5" s="1">
        <v>1</v>
      </c>
      <c r="M5" s="1">
        <v>1</v>
      </c>
    </row>
    <row r="6" spans="1:13" x14ac:dyDescent="0.25">
      <c r="A6">
        <f t="shared" si="1"/>
        <v>4</v>
      </c>
      <c r="B6" s="1">
        <v>0.2</v>
      </c>
      <c r="C6" s="1">
        <v>0</v>
      </c>
      <c r="D6" s="1">
        <v>0</v>
      </c>
      <c r="E6" s="1">
        <v>0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">
        <v>0</v>
      </c>
      <c r="L6" s="1">
        <v>0</v>
      </c>
      <c r="M6" s="1">
        <v>0</v>
      </c>
    </row>
    <row r="7" spans="1:13" x14ac:dyDescent="0.25">
      <c r="A7">
        <f t="shared" si="1"/>
        <v>5</v>
      </c>
      <c r="B7" s="1">
        <v>0.2</v>
      </c>
      <c r="C7" s="1">
        <v>0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">
        <v>0</v>
      </c>
      <c r="L7" s="1">
        <v>0</v>
      </c>
      <c r="M7" s="1">
        <v>0</v>
      </c>
    </row>
    <row r="8" spans="1:13" x14ac:dyDescent="0.25">
      <c r="A8">
        <f t="shared" si="1"/>
        <v>6</v>
      </c>
      <c r="B8" s="1">
        <v>0</v>
      </c>
      <c r="C8" s="1">
        <v>0</v>
      </c>
      <c r="D8" s="1">
        <v>0</v>
      </c>
      <c r="E8" s="1">
        <v>0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">
        <v>0</v>
      </c>
      <c r="L8" s="1">
        <v>0</v>
      </c>
      <c r="M8" s="1">
        <v>0</v>
      </c>
    </row>
    <row r="9" spans="1:13" x14ac:dyDescent="0.25">
      <c r="A9" t="s">
        <v>23</v>
      </c>
    </row>
    <row r="10" spans="1:13" x14ac:dyDescent="0.25">
      <c r="A10">
        <v>1</v>
      </c>
      <c r="B10" s="2">
        <f>B3*Proyecciones!$B$17</f>
        <v>800</v>
      </c>
      <c r="C10" s="2">
        <f>Proyecciones!C$28*'Composición Deuda'!C3</f>
        <v>0</v>
      </c>
      <c r="D10" s="2">
        <f>Proyecciones!D$28*'Composición Deuda'!D3</f>
        <v>0</v>
      </c>
      <c r="E10" s="2">
        <f>Proyecciones!E$28*'Composición Deuda'!E3</f>
        <v>0</v>
      </c>
      <c r="F10" s="2">
        <f>Proyecciones!F$28*'Composición Deuda'!F3</f>
        <v>0</v>
      </c>
      <c r="G10" s="2">
        <f>Proyecciones!G$28*'Composición Deuda'!G3</f>
        <v>0</v>
      </c>
      <c r="H10" s="2">
        <f>Proyecciones!H$28*'Composición Deuda'!H3</f>
        <v>0</v>
      </c>
      <c r="I10" s="2">
        <f>Proyecciones!I$28*'Composición Deuda'!I3</f>
        <v>0</v>
      </c>
      <c r="J10" s="2">
        <f>Proyecciones!J$28*'Composición Deuda'!J3</f>
        <v>0</v>
      </c>
      <c r="K10" s="2">
        <f>Proyecciones!K$28*'Composición Deuda'!K3</f>
        <v>0</v>
      </c>
      <c r="L10" s="2">
        <f>Proyecciones!L$28*'Composición Deuda'!L3</f>
        <v>0</v>
      </c>
      <c r="M10" s="2">
        <f>Proyecciones!M$28*'Composición Deuda'!M3</f>
        <v>0</v>
      </c>
    </row>
    <row r="11" spans="1:13" x14ac:dyDescent="0.25">
      <c r="A11">
        <f>A10+1</f>
        <v>2</v>
      </c>
      <c r="B11" s="2">
        <f>B4*Proyecciones!$B$17</f>
        <v>800</v>
      </c>
      <c r="C11" s="2">
        <f>Proyecciones!C$28*'Composición Deuda'!C4</f>
        <v>0</v>
      </c>
      <c r="D11" s="2">
        <f>Proyecciones!D$28*'Composición Deuda'!D4</f>
        <v>0</v>
      </c>
      <c r="E11" s="2">
        <f>Proyecciones!E$28*'Composición Deuda'!E4</f>
        <v>0</v>
      </c>
      <c r="F11" s="2">
        <f>Proyecciones!F$28*'Composición Deuda'!F4</f>
        <v>0</v>
      </c>
      <c r="G11" s="2">
        <f>Proyecciones!G$28*'Composición Deuda'!G4</f>
        <v>0</v>
      </c>
      <c r="H11" s="2">
        <f>Proyecciones!H$28*'Composición Deuda'!H4</f>
        <v>0</v>
      </c>
      <c r="I11" s="2">
        <f>Proyecciones!I$28*'Composición Deuda'!I4</f>
        <v>0</v>
      </c>
      <c r="J11" s="2">
        <f>Proyecciones!J$28*'Composición Deuda'!J4</f>
        <v>0</v>
      </c>
      <c r="K11" s="2">
        <f>Proyecciones!K$28*'Composición Deuda'!K4</f>
        <v>0</v>
      </c>
      <c r="L11" s="2">
        <f>Proyecciones!L$28*'Composición Deuda'!L4</f>
        <v>0</v>
      </c>
      <c r="M11" s="2">
        <f>Proyecciones!M$28*'Composición Deuda'!M4</f>
        <v>0</v>
      </c>
    </row>
    <row r="12" spans="1:13" x14ac:dyDescent="0.25">
      <c r="A12">
        <f t="shared" ref="A12:A15" si="2">A11+1</f>
        <v>3</v>
      </c>
      <c r="B12" s="2">
        <f>B5*Proyecciones!$B$17</f>
        <v>800</v>
      </c>
      <c r="C12" s="2">
        <f>Proyecciones!C$28*'Composición Deuda'!C5</f>
        <v>0</v>
      </c>
      <c r="D12" s="2">
        <f>Proyecciones!D$28*'Composición Deuda'!D5</f>
        <v>0</v>
      </c>
      <c r="E12" s="2">
        <f>Proyecciones!E$28*'Composición Deuda'!E5</f>
        <v>0</v>
      </c>
      <c r="F12" s="2">
        <f>Proyecciones!F$28*'Composición Deuda'!F5</f>
        <v>0</v>
      </c>
      <c r="G12" s="2">
        <f>Proyecciones!G$28*'Composición Deuda'!G5</f>
        <v>0</v>
      </c>
      <c r="H12" s="2">
        <f>Proyecciones!H$28*'Composición Deuda'!H5</f>
        <v>0</v>
      </c>
      <c r="I12" s="2">
        <f>Proyecciones!I$28*'Composición Deuda'!I5</f>
        <v>0</v>
      </c>
      <c r="J12" s="2">
        <f>Proyecciones!J$28*'Composición Deuda'!J5</f>
        <v>0</v>
      </c>
      <c r="K12" s="2">
        <f>Proyecciones!K$28*'Composición Deuda'!K5</f>
        <v>0</v>
      </c>
      <c r="L12" s="2">
        <f>Proyecciones!L$28*'Composición Deuda'!L5</f>
        <v>0</v>
      </c>
      <c r="M12" s="2">
        <f>Proyecciones!M$28*'Composición Deuda'!M5</f>
        <v>0</v>
      </c>
    </row>
    <row r="13" spans="1:13" x14ac:dyDescent="0.25">
      <c r="A13">
        <f t="shared" si="2"/>
        <v>4</v>
      </c>
      <c r="B13" s="2">
        <f>B6*Proyecciones!$B$17</f>
        <v>800</v>
      </c>
      <c r="C13" s="2">
        <f>Proyecciones!C$28*'Composición Deuda'!C6</f>
        <v>0</v>
      </c>
      <c r="D13" s="2">
        <f>Proyecciones!D$28*'Composición Deuda'!D6</f>
        <v>0</v>
      </c>
      <c r="E13" s="2">
        <f>Proyecciones!E$28*'Composición Deuda'!E6</f>
        <v>0</v>
      </c>
      <c r="F13" s="2">
        <f>Proyecciones!F$28*'Composición Deuda'!F6</f>
        <v>0</v>
      </c>
      <c r="G13" s="2">
        <f>Proyecciones!G$28*'Composición Deuda'!G6</f>
        <v>0</v>
      </c>
      <c r="H13" s="2">
        <f>Proyecciones!H$28*'Composición Deuda'!H6</f>
        <v>0</v>
      </c>
      <c r="I13" s="2">
        <f>Proyecciones!I$28*'Composición Deuda'!I6</f>
        <v>0</v>
      </c>
      <c r="J13" s="2">
        <f>Proyecciones!J$28*'Composición Deuda'!J6</f>
        <v>0</v>
      </c>
      <c r="K13" s="2">
        <f>Proyecciones!K$28*'Composición Deuda'!K6</f>
        <v>0</v>
      </c>
      <c r="L13" s="2">
        <f>Proyecciones!L$28*'Composición Deuda'!L6</f>
        <v>0</v>
      </c>
      <c r="M13" s="2">
        <f>Proyecciones!M$28*'Composición Deuda'!M6</f>
        <v>0</v>
      </c>
    </row>
    <row r="14" spans="1:13" x14ac:dyDescent="0.25">
      <c r="A14">
        <f t="shared" si="2"/>
        <v>5</v>
      </c>
      <c r="B14" s="2">
        <f>B7*Proyecciones!$B$17</f>
        <v>800</v>
      </c>
      <c r="C14" s="2">
        <f>Proyecciones!C$28*'Composición Deuda'!C7</f>
        <v>0</v>
      </c>
      <c r="D14" s="2">
        <f>Proyecciones!D$28*'Composición Deuda'!D7</f>
        <v>0</v>
      </c>
      <c r="E14" s="2">
        <f>Proyecciones!E$28*'Composición Deuda'!E7</f>
        <v>0</v>
      </c>
      <c r="F14" s="2">
        <f>Proyecciones!F$28*'Composición Deuda'!F7</f>
        <v>0</v>
      </c>
      <c r="G14" s="2">
        <f>Proyecciones!G$28*'Composición Deuda'!G7</f>
        <v>0</v>
      </c>
      <c r="H14" s="2">
        <f>Proyecciones!H$28*'Composición Deuda'!H7</f>
        <v>0</v>
      </c>
      <c r="I14" s="2">
        <f>Proyecciones!I$28*'Composición Deuda'!I7</f>
        <v>0</v>
      </c>
      <c r="J14" s="2">
        <f>Proyecciones!J$28*'Composición Deuda'!J7</f>
        <v>0</v>
      </c>
      <c r="K14" s="2">
        <f>Proyecciones!K$28*'Composición Deuda'!K7</f>
        <v>0</v>
      </c>
      <c r="L14" s="2">
        <f>Proyecciones!L$28*'Composición Deuda'!L7</f>
        <v>0</v>
      </c>
      <c r="M14" s="2">
        <f>Proyecciones!M$28*'Composición Deuda'!M7</f>
        <v>0</v>
      </c>
    </row>
    <row r="15" spans="1:13" x14ac:dyDescent="0.25">
      <c r="A15">
        <f t="shared" si="2"/>
        <v>6</v>
      </c>
      <c r="B15" s="2">
        <f>B8*Proyecciones!$B$17</f>
        <v>0</v>
      </c>
      <c r="C15" s="2">
        <f>Proyecciones!C$28*'Composición Deuda'!C8</f>
        <v>0</v>
      </c>
      <c r="D15" s="2">
        <f>Proyecciones!D$28*'Composición Deuda'!D8</f>
        <v>0</v>
      </c>
      <c r="E15" s="2">
        <f>Proyecciones!E$28*'Composición Deuda'!E8</f>
        <v>0</v>
      </c>
      <c r="F15" s="2">
        <f>Proyecciones!F$28*'Composición Deuda'!F8</f>
        <v>0</v>
      </c>
      <c r="G15" s="2">
        <f>Proyecciones!G$28*'Composición Deuda'!G8</f>
        <v>0</v>
      </c>
      <c r="H15" s="2">
        <f>Proyecciones!H$28*'Composición Deuda'!H8</f>
        <v>0</v>
      </c>
      <c r="I15" s="2">
        <f>Proyecciones!I$28*'Composición Deuda'!I8</f>
        <v>0</v>
      </c>
      <c r="J15" s="2">
        <f>Proyecciones!J$28*'Composición Deuda'!J8</f>
        <v>0</v>
      </c>
      <c r="K15" s="2">
        <f>Proyecciones!K$28*'Composición Deuda'!K8</f>
        <v>0</v>
      </c>
      <c r="L15" s="2">
        <f>Proyecciones!L$28*'Composición Deuda'!L8</f>
        <v>0</v>
      </c>
      <c r="M15" s="2">
        <f>Proyecciones!M$28*'Composición Deuda'!M8</f>
        <v>0</v>
      </c>
    </row>
    <row r="16" spans="1:13" x14ac:dyDescent="0.25"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</row>
    <row r="17" spans="1:13" x14ac:dyDescent="0.25">
      <c r="A17" t="s">
        <v>23</v>
      </c>
      <c r="B17" s="2"/>
      <c r="C17" s="2">
        <f>B10</f>
        <v>800</v>
      </c>
      <c r="D17" s="2">
        <f>C10+B11</f>
        <v>800</v>
      </c>
      <c r="E17" s="2">
        <f>D10+C11+B12</f>
        <v>800</v>
      </c>
      <c r="F17" s="2">
        <f>E10+D11+C12+B13</f>
        <v>800</v>
      </c>
      <c r="G17" s="2">
        <f>F10+E11+D12+C13+B14</f>
        <v>800</v>
      </c>
      <c r="H17" s="2">
        <f>G10+F11+E12+D13+C14+B15</f>
        <v>0</v>
      </c>
      <c r="I17" s="2">
        <f t="shared" ref="I17:M17" si="3">H10+G11+F12+E13+D14+C15</f>
        <v>0</v>
      </c>
      <c r="J17" s="2">
        <f t="shared" si="3"/>
        <v>0</v>
      </c>
      <c r="K17" s="2">
        <f t="shared" si="3"/>
        <v>0</v>
      </c>
      <c r="L17" s="2">
        <f t="shared" si="3"/>
        <v>0</v>
      </c>
      <c r="M17" s="2">
        <f t="shared" si="3"/>
        <v>0</v>
      </c>
    </row>
    <row r="21" spans="1:13" x14ac:dyDescent="0.25">
      <c r="B21">
        <f>SUM(B10:B15)</f>
        <v>4000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Proyecciones</vt:lpstr>
      <vt:lpstr>Composición CxC</vt:lpstr>
      <vt:lpstr>Composicipon Adelantos entregad</vt:lpstr>
      <vt:lpstr>Composición CxP</vt:lpstr>
      <vt:lpstr>Composicion Adelantos Recibidos</vt:lpstr>
      <vt:lpstr>Composición Deuda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boris_ackerman@yahoo.com</dc:creator>
  <cp:lastModifiedBy>Boris Ackerman</cp:lastModifiedBy>
  <dcterms:created xsi:type="dcterms:W3CDTF">2015-04-02T11:52:44Z</dcterms:created>
  <dcterms:modified xsi:type="dcterms:W3CDTF">2015-10-06T12:00:23Z</dcterms:modified>
</cp:coreProperties>
</file>