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Ingenieria Económica\"/>
    </mc:Choice>
  </mc:AlternateContent>
  <bookViews>
    <workbookView xWindow="0" yWindow="0" windowWidth="20490" windowHeight="7455"/>
  </bookViews>
  <sheets>
    <sheet name="Necesidad de capital de trabajo" sheetId="5" r:id="rId1"/>
    <sheet name="EOQ" sheetId="1" r:id="rId2"/>
    <sheet name="Descuento pronto pago" sheetId="2" r:id="rId3"/>
    <sheet name="Flujo de efectivo" sheetId="3" r:id="rId4"/>
    <sheet name="Días de rotación" sheetId="4" r:id="rId5"/>
  </sheets>
  <definedNames>
    <definedName name="_xlnm.Print_Area" localSheetId="1">EOQ!$A$1:$K$25</definedName>
  </definedNames>
  <calcPr calcId="152511"/>
</workbook>
</file>

<file path=xl/calcChain.xml><?xml version="1.0" encoding="utf-8"?>
<calcChain xmlns="http://schemas.openxmlformats.org/spreadsheetml/2006/main">
  <c r="B8" i="5" l="1"/>
  <c r="C31" i="1" l="1"/>
  <c r="C32" i="1"/>
  <c r="C33" i="1" s="1"/>
  <c r="C34" i="2"/>
  <c r="C29" i="2"/>
  <c r="C14" i="2"/>
  <c r="C23" i="2"/>
  <c r="B5" i="4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E13" i="3"/>
  <c r="A13" i="3"/>
  <c r="A14" i="3"/>
  <c r="G12" i="3"/>
  <c r="E12" i="3"/>
  <c r="D12" i="3"/>
  <c r="B12" i="3"/>
  <c r="H12" i="3" s="1"/>
  <c r="B13" i="3"/>
  <c r="F22" i="1"/>
  <c r="I24" i="1"/>
  <c r="D14" i="3"/>
  <c r="D13" i="3"/>
  <c r="H13" i="3" l="1"/>
  <c r="B14" i="3" s="1"/>
  <c r="A15" i="3"/>
  <c r="E14" i="3"/>
  <c r="A16" i="3" l="1"/>
  <c r="E15" i="3"/>
  <c r="H14" i="3"/>
  <c r="B15" i="3" s="1"/>
  <c r="A17" i="3" l="1"/>
  <c r="E16" i="3"/>
  <c r="A18" i="3" l="1"/>
  <c r="E17" i="3"/>
  <c r="A19" i="3" l="1"/>
  <c r="A20" i="3" l="1"/>
  <c r="A21" i="3" l="1"/>
  <c r="A22" i="3" l="1"/>
  <c r="A23" i="3" l="1"/>
  <c r="A24" i="3" l="1"/>
  <c r="A25" i="3" l="1"/>
  <c r="A26" i="3" l="1"/>
  <c r="A27" i="3" l="1"/>
  <c r="A28" i="3" l="1"/>
  <c r="A29" i="3" l="1"/>
  <c r="A30" i="3" l="1"/>
  <c r="A31" i="3" l="1"/>
  <c r="A32" i="3" l="1"/>
  <c r="A33" i="3" l="1"/>
  <c r="A34" i="3" l="1"/>
  <c r="A35" i="3" l="1"/>
  <c r="A36" i="3" l="1"/>
  <c r="D35" i="3"/>
  <c r="E35" i="3"/>
  <c r="E36" i="3" l="1"/>
  <c r="D36" i="3"/>
  <c r="A37" i="3"/>
  <c r="D15" i="3"/>
  <c r="H15" i="3" s="1"/>
  <c r="B16" i="3" s="1"/>
  <c r="H16" i="3" s="1"/>
  <c r="B17" i="3" s="1"/>
  <c r="D16" i="3"/>
  <c r="D17" i="3"/>
  <c r="D18" i="3"/>
  <c r="E18" i="3"/>
  <c r="E19" i="3"/>
  <c r="D19" i="3"/>
  <c r="D20" i="3"/>
  <c r="E20" i="3"/>
  <c r="D21" i="3"/>
  <c r="E21" i="3"/>
  <c r="D22" i="3"/>
  <c r="E22" i="3"/>
  <c r="E23" i="3"/>
  <c r="D23" i="3"/>
  <c r="D24" i="3"/>
  <c r="E24" i="3"/>
  <c r="E25" i="3"/>
  <c r="D25" i="3"/>
  <c r="D26" i="3"/>
  <c r="E26" i="3"/>
  <c r="D27" i="3"/>
  <c r="E27" i="3"/>
  <c r="D28" i="3"/>
  <c r="E28" i="3"/>
  <c r="E29" i="3"/>
  <c r="D29" i="3"/>
  <c r="D30" i="3"/>
  <c r="E30" i="3"/>
  <c r="E31" i="3"/>
  <c r="D31" i="3"/>
  <c r="D32" i="3"/>
  <c r="E32" i="3"/>
  <c r="D33" i="3"/>
  <c r="E33" i="3"/>
  <c r="D34" i="3"/>
  <c r="E34" i="3"/>
  <c r="H17" i="3" l="1"/>
  <c r="B18" i="3" s="1"/>
  <c r="H18" i="3" s="1"/>
  <c r="B19" i="3" s="1"/>
  <c r="H19" i="3" s="1"/>
  <c r="B20" i="3" s="1"/>
  <c r="H20" i="3" s="1"/>
  <c r="B21" i="3" s="1"/>
  <c r="H21" i="3" s="1"/>
  <c r="B22" i="3" s="1"/>
  <c r="H22" i="3" s="1"/>
  <c r="B23" i="3" s="1"/>
  <c r="H23" i="3" s="1"/>
  <c r="B24" i="3" s="1"/>
  <c r="H24" i="3" s="1"/>
  <c r="B25" i="3" s="1"/>
  <c r="H25" i="3" s="1"/>
  <c r="B26" i="3" s="1"/>
  <c r="H26" i="3" s="1"/>
  <c r="B27" i="3" s="1"/>
  <c r="H27" i="3" s="1"/>
  <c r="B28" i="3" s="1"/>
  <c r="H28" i="3" s="1"/>
  <c r="B29" i="3" s="1"/>
  <c r="H29" i="3" s="1"/>
  <c r="B30" i="3" s="1"/>
  <c r="H30" i="3" s="1"/>
  <c r="B31" i="3" s="1"/>
  <c r="H31" i="3" s="1"/>
  <c r="B32" i="3" s="1"/>
  <c r="H32" i="3" s="1"/>
  <c r="B33" i="3" s="1"/>
  <c r="H33" i="3" s="1"/>
  <c r="B34" i="3" s="1"/>
  <c r="H34" i="3" s="1"/>
  <c r="B35" i="3" s="1"/>
  <c r="H35" i="3" s="1"/>
  <c r="B36" i="3" s="1"/>
  <c r="H36" i="3" s="1"/>
  <c r="B37" i="3" s="1"/>
  <c r="E37" i="3"/>
  <c r="D37" i="3"/>
  <c r="A38" i="3"/>
  <c r="A39" i="3" l="1"/>
  <c r="D38" i="3"/>
  <c r="E38" i="3"/>
  <c r="H37" i="3"/>
  <c r="B38" i="3" s="1"/>
  <c r="H38" i="3" s="1"/>
  <c r="B39" i="3" s="1"/>
  <c r="E39" i="3" l="1"/>
  <c r="D39" i="3"/>
  <c r="H39" i="3" s="1"/>
  <c r="B40" i="3" s="1"/>
  <c r="A40" i="3"/>
  <c r="A41" i="3" l="1"/>
  <c r="E40" i="3"/>
  <c r="A42" i="3" l="1"/>
  <c r="E41" i="3"/>
  <c r="A43" i="3" l="1"/>
  <c r="E42" i="3"/>
  <c r="A44" i="3" l="1"/>
  <c r="A45" i="3" l="1"/>
  <c r="A46" i="3" l="1"/>
  <c r="A47" i="3" l="1"/>
  <c r="A48" i="3" l="1"/>
  <c r="D48" i="3" l="1"/>
  <c r="A49" i="3"/>
  <c r="A50" i="3" l="1"/>
  <c r="D49" i="3"/>
  <c r="E49" i="3"/>
  <c r="D40" i="3"/>
  <c r="H40" i="3" s="1"/>
  <c r="B41" i="3" s="1"/>
  <c r="H41" i="3" s="1"/>
  <c r="B42" i="3" s="1"/>
  <c r="D41" i="3"/>
  <c r="D42" i="3"/>
  <c r="D43" i="3"/>
  <c r="E43" i="3"/>
  <c r="E44" i="3"/>
  <c r="D44" i="3"/>
  <c r="D45" i="3"/>
  <c r="E45" i="3"/>
  <c r="E46" i="3"/>
  <c r="D46" i="3"/>
  <c r="D47" i="3"/>
  <c r="E47" i="3"/>
  <c r="E48" i="3"/>
  <c r="H42" i="3" l="1"/>
  <c r="B43" i="3" s="1"/>
  <c r="H43" i="3" s="1"/>
  <c r="B44" i="3" s="1"/>
  <c r="H44" i="3" s="1"/>
  <c r="B45" i="3" s="1"/>
  <c r="H45" i="3" s="1"/>
  <c r="B46" i="3" s="1"/>
  <c r="H46" i="3" s="1"/>
  <c r="B47" i="3" s="1"/>
  <c r="H47" i="3" s="1"/>
  <c r="B48" i="3" s="1"/>
  <c r="H48" i="3" s="1"/>
  <c r="B49" i="3" s="1"/>
  <c r="H49" i="3" s="1"/>
  <c r="B50" i="3" s="1"/>
  <c r="E50" i="3"/>
  <c r="D50" i="3"/>
  <c r="A51" i="3"/>
  <c r="A52" i="3" l="1"/>
  <c r="E51" i="3"/>
  <c r="D51" i="3"/>
  <c r="H50" i="3"/>
  <c r="B51" i="3" s="1"/>
  <c r="H51" i="3" s="1"/>
  <c r="B52" i="3" s="1"/>
  <c r="E52" i="3" l="1"/>
  <c r="D52" i="3"/>
  <c r="H52" i="3" s="1"/>
  <c r="B53" i="3" s="1"/>
  <c r="A53" i="3"/>
  <c r="A54" i="3" l="1"/>
  <c r="E53" i="3"/>
  <c r="A55" i="3" l="1"/>
  <c r="E54" i="3"/>
  <c r="D54" i="3"/>
  <c r="E55" i="3" l="1"/>
  <c r="D55" i="3"/>
  <c r="A56" i="3"/>
  <c r="D53" i="3"/>
  <c r="H53" i="3" s="1"/>
  <c r="B54" i="3" s="1"/>
  <c r="H54" i="3" s="1"/>
  <c r="B55" i="3" s="1"/>
  <c r="H55" i="3" s="1"/>
  <c r="B56" i="3" s="1"/>
  <c r="E56" i="3" l="1"/>
  <c r="D56" i="3"/>
  <c r="H56" i="3" s="1"/>
  <c r="B57" i="3" s="1"/>
  <c r="A57" i="3"/>
  <c r="A58" i="3" l="1"/>
  <c r="E57" i="3"/>
  <c r="D57" i="3"/>
  <c r="H57" i="3" s="1"/>
  <c r="B58" i="3" s="1"/>
  <c r="E58" i="3" l="1"/>
  <c r="D58" i="3"/>
  <c r="H58" i="3" s="1"/>
  <c r="B59" i="3" s="1"/>
  <c r="A59" i="3"/>
  <c r="A60" i="3" l="1"/>
  <c r="E59" i="3"/>
  <c r="D59" i="3"/>
  <c r="H59" i="3" s="1"/>
  <c r="B60" i="3" s="1"/>
  <c r="E60" i="3" l="1"/>
  <c r="D60" i="3"/>
  <c r="H60" i="3" s="1"/>
  <c r="B61" i="3" s="1"/>
  <c r="A61" i="3"/>
  <c r="D61" i="3" l="1"/>
  <c r="H61" i="3" s="1"/>
  <c r="E61" i="3"/>
</calcChain>
</file>

<file path=xl/sharedStrings.xml><?xml version="1.0" encoding="utf-8"?>
<sst xmlns="http://schemas.openxmlformats.org/spreadsheetml/2006/main" count="71" uniqueCount="63">
  <si>
    <t>Capital de Trabajo</t>
  </si>
  <si>
    <t>Manejo de Inventarios:</t>
  </si>
  <si>
    <t>EOQ : Economic Order Quantity (Tamaño económico de orden): Cantidad que minimiza los costos</t>
  </si>
  <si>
    <t>relacionados con una órden.</t>
  </si>
  <si>
    <t>EOQ = ((2 x R x O) / W) ^ 0.5</t>
  </si>
  <si>
    <t>Donde:</t>
  </si>
  <si>
    <t>R = Número requerido de unidades en cada periodo de tiempo</t>
  </si>
  <si>
    <t>O = Costo de la orden (Transporte, embalaje, etc.)</t>
  </si>
  <si>
    <t>W = Costo de almacenamiento</t>
  </si>
  <si>
    <t>Ejemplo:</t>
  </si>
  <si>
    <t>Suponiendo que el consumo de un bien es de 25,000 unidades al año, el costo de poner una orden es de Bs. 300,000</t>
  </si>
  <si>
    <t>el costo de almacenaje por unidad es de Bs. 500, cual será el tamaño óptimo de cada orden:</t>
  </si>
  <si>
    <t>EOQ = ((2 x 25,000 x 300,000) / 500) ^ 0.5 =</t>
  </si>
  <si>
    <t>Número de órdenes por año =</t>
  </si>
  <si>
    <t xml:space="preserve">Consumo anual / EOQ = </t>
  </si>
  <si>
    <t>25,000 / 5,477.23 =</t>
  </si>
  <si>
    <t>Aprox. 5</t>
  </si>
  <si>
    <t>Manejo de Cuentas por pagar:</t>
  </si>
  <si>
    <t>Cuando se debe usar el descuento por pago adelantado y cuando no se debe utilizar:</t>
  </si>
  <si>
    <t>Costo de no utilizar el descuento por pago adelantado:</t>
  </si>
  <si>
    <t>% Descuento / ( 1 - % Descuento) x  360 / (Término normal de pago - Término de pago con descuento)</t>
  </si>
  <si>
    <t>Ejempo:</t>
  </si>
  <si>
    <t>Un proveedor le ofrece que si ud. paga en 30 días, le dará un descuento del 5 %, si su periodo de pago standard</t>
  </si>
  <si>
    <t>es de 90 días, cual será el costo financiero de pagar a los 90 días y no a los 30 ?</t>
  </si>
  <si>
    <t>0.05 / (1 - 0.05) x 360 / (90 - 30) =</t>
  </si>
  <si>
    <t>Anual</t>
  </si>
  <si>
    <t>En otras palabras, el si usted no utiliza el descuento por pronto pago, usted estaría financiándose al 31.58 % anual</t>
  </si>
  <si>
    <t>Modelo de flujo de efectivo</t>
  </si>
  <si>
    <t>Nómina Semanal</t>
  </si>
  <si>
    <t>Nómina Quincenal</t>
  </si>
  <si>
    <t>Término Inventario</t>
  </si>
  <si>
    <t>Semanas</t>
  </si>
  <si>
    <t>Término Cobranzas</t>
  </si>
  <si>
    <t>Término Pagos</t>
  </si>
  <si>
    <t>Márgen Bruto</t>
  </si>
  <si>
    <t xml:space="preserve">Semana </t>
  </si>
  <si>
    <t>Caja Inicial</t>
  </si>
  <si>
    <t>Compras</t>
  </si>
  <si>
    <t xml:space="preserve">Pagos </t>
  </si>
  <si>
    <t>Cobranzas</t>
  </si>
  <si>
    <t>Otros Ingresos/Egresos</t>
  </si>
  <si>
    <t>Nóminas</t>
  </si>
  <si>
    <t>Caja Final</t>
  </si>
  <si>
    <t>Ganancia</t>
  </si>
  <si>
    <t>Costo</t>
  </si>
  <si>
    <t>Margen deseado por año</t>
  </si>
  <si>
    <t>Días de rotación</t>
  </si>
  <si>
    <t>Cálculo de descuentos por pago anticipado (pronto pago)</t>
  </si>
  <si>
    <t>Número de días:</t>
  </si>
  <si>
    <t>Porcentaje de descuento:</t>
  </si>
  <si>
    <t>Porcentaje equivalente:</t>
  </si>
  <si>
    <t>Cantidad requerida anual:</t>
  </si>
  <si>
    <t>Costo fijo del pedido:</t>
  </si>
  <si>
    <t>Costo anual de almacenaje unitario:</t>
  </si>
  <si>
    <t>EOQ</t>
  </si>
  <si>
    <t>Pedidos por año</t>
  </si>
  <si>
    <t>Frecuencia del pedido</t>
  </si>
  <si>
    <t>Días de cuentas por cobrar</t>
  </si>
  <si>
    <t>Días de inventario</t>
  </si>
  <si>
    <t>Días de cuentas por pagar</t>
  </si>
  <si>
    <t>Ventas anuales</t>
  </si>
  <si>
    <t>Margen Bruto</t>
  </si>
  <si>
    <t>Capital de trabajo necesario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</si>
</sst>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_-* #,##0\ _€_-;\-* #,##0\ _€_-;_-* &quot;-&quot;??\ _€_-;_-@_-"/>
  </numFmts>
  <fonts count="7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0" fillId="0" borderId="0" xfId="0"/>
    <xf numFmtId="10" fontId="0" fillId="0" borderId="0" xfId="0" applyNumberFormat="1"/>
    <xf numFmtId="166" fontId="0" fillId="0" borderId="0" xfId="0" applyNumberFormat="1"/>
    <xf numFmtId="4" fontId="0" fillId="0" borderId="0" xfId="0" applyNumberFormat="1"/>
    <xf numFmtId="0" fontId="4" fillId="0" borderId="0" xfId="0" applyFont="1"/>
    <xf numFmtId="167" fontId="0" fillId="0" borderId="0" xfId="1" applyNumberFormat="1" applyFont="1"/>
    <xf numFmtId="9" fontId="0" fillId="0" borderId="0" xfId="2" applyFont="1"/>
    <xf numFmtId="164" fontId="5" fillId="2" borderId="1" xfId="1" applyNumberFormat="1" applyFont="1" applyFill="1" applyBorder="1"/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0" fillId="2" borderId="1" xfId="1" applyNumberFormat="1" applyFont="1" applyFill="1" applyBorder="1"/>
    <xf numFmtId="0" fontId="0" fillId="3" borderId="1" xfId="0" applyFill="1" applyBorder="1"/>
    <xf numFmtId="9" fontId="0" fillId="3" borderId="1" xfId="0" applyNumberFormat="1" applyFill="1" applyBorder="1"/>
    <xf numFmtId="165" fontId="0" fillId="0" borderId="0" xfId="1" applyFont="1"/>
    <xf numFmtId="10" fontId="0" fillId="3" borderId="1" xfId="0" applyNumberFormat="1" applyFill="1" applyBorder="1"/>
    <xf numFmtId="0" fontId="1" fillId="0" borderId="0" xfId="0" applyFont="1"/>
    <xf numFmtId="10" fontId="0" fillId="3" borderId="1" xfId="2" applyNumberFormat="1" applyFont="1" applyFill="1" applyBorder="1"/>
    <xf numFmtId="10" fontId="1" fillId="0" borderId="0" xfId="0" applyNumberFormat="1" applyFont="1"/>
    <xf numFmtId="1" fontId="1" fillId="0" borderId="0" xfId="0" applyNumberFormat="1" applyFont="1"/>
    <xf numFmtId="165" fontId="6" fillId="6" borderId="1" xfId="1" applyFont="1" applyFill="1" applyBorder="1"/>
    <xf numFmtId="167" fontId="6" fillId="7" borderId="1" xfId="1" applyNumberFormat="1" applyFont="1" applyFill="1" applyBorder="1"/>
    <xf numFmtId="0" fontId="0" fillId="7" borderId="1" xfId="0" applyFill="1" applyBorder="1" applyAlignment="1"/>
    <xf numFmtId="9" fontId="0" fillId="7" borderId="1" xfId="0" applyNumberFormat="1" applyFill="1" applyBorder="1" applyAlignment="1"/>
    <xf numFmtId="165" fontId="0" fillId="7" borderId="1" xfId="1" applyFont="1" applyFill="1" applyBorder="1" applyAlignment="1"/>
    <xf numFmtId="165" fontId="0" fillId="8" borderId="1" xfId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8" sqref="B8"/>
    </sheetView>
  </sheetViews>
  <sheetFormatPr defaultRowHeight="15" x14ac:dyDescent="0.2"/>
  <cols>
    <col min="1" max="1" width="23.21875" bestFit="1" customWidth="1"/>
    <col min="2" max="2" width="14" bestFit="1" customWidth="1"/>
  </cols>
  <sheetData>
    <row r="1" spans="1:2" x14ac:dyDescent="0.2">
      <c r="A1" t="s">
        <v>57</v>
      </c>
      <c r="B1" s="26">
        <v>60</v>
      </c>
    </row>
    <row r="2" spans="1:2" x14ac:dyDescent="0.2">
      <c r="A2" t="s">
        <v>58</v>
      </c>
      <c r="B2" s="26">
        <v>45</v>
      </c>
    </row>
    <row r="3" spans="1:2" x14ac:dyDescent="0.2">
      <c r="A3" t="s">
        <v>59</v>
      </c>
      <c r="B3" s="26">
        <v>25</v>
      </c>
    </row>
    <row r="5" spans="1:2" x14ac:dyDescent="0.2">
      <c r="A5" t="s">
        <v>60</v>
      </c>
      <c r="B5" s="28">
        <v>1000000</v>
      </c>
    </row>
    <row r="6" spans="1:2" x14ac:dyDescent="0.2">
      <c r="A6" t="s">
        <v>61</v>
      </c>
      <c r="B6" s="27">
        <v>0.25</v>
      </c>
    </row>
    <row r="8" spans="1:2" x14ac:dyDescent="0.2">
      <c r="A8" t="s">
        <v>62</v>
      </c>
      <c r="B8" s="29">
        <f>+(B1*B5+(B5*(1-B6)*(B2-B3)))/360</f>
        <v>208333.33333333334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3"/>
  <sheetViews>
    <sheetView showOutlineSymbols="0" topLeftCell="A11" zoomScale="87" workbookViewId="0">
      <selection activeCell="C27" sqref="C27:C29"/>
    </sheetView>
  </sheetViews>
  <sheetFormatPr defaultColWidth="9.6640625" defaultRowHeight="15" x14ac:dyDescent="0.2"/>
  <cols>
    <col min="2" max="2" width="30" customWidth="1"/>
    <col min="3" max="3" width="13.88671875" customWidth="1"/>
  </cols>
  <sheetData>
    <row r="1" spans="1:11" ht="15.75" x14ac:dyDescent="0.2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</row>
    <row r="3" spans="1:11" ht="15.75" x14ac:dyDescent="0.25">
      <c r="A3" s="3" t="s">
        <v>1</v>
      </c>
    </row>
    <row r="4" spans="1:11" x14ac:dyDescent="0.2">
      <c r="A4" s="4"/>
    </row>
    <row r="5" spans="1:11" x14ac:dyDescent="0.2">
      <c r="A5" s="4"/>
      <c r="B5" t="s">
        <v>2</v>
      </c>
    </row>
    <row r="6" spans="1:11" x14ac:dyDescent="0.2">
      <c r="A6" s="4"/>
      <c r="B6" t="s">
        <v>3</v>
      </c>
    </row>
    <row r="7" spans="1:11" x14ac:dyDescent="0.2">
      <c r="A7" s="4"/>
    </row>
    <row r="8" spans="1:11" x14ac:dyDescent="0.2">
      <c r="A8" s="4"/>
    </row>
    <row r="9" spans="1:11" x14ac:dyDescent="0.2">
      <c r="A9" s="4"/>
      <c r="B9" s="2" t="s">
        <v>4</v>
      </c>
    </row>
    <row r="10" spans="1:11" x14ac:dyDescent="0.2">
      <c r="A10" s="4"/>
    </row>
    <row r="11" spans="1:11" x14ac:dyDescent="0.2">
      <c r="A11" s="4"/>
      <c r="B11" t="s">
        <v>5</v>
      </c>
    </row>
    <row r="12" spans="1:11" x14ac:dyDescent="0.2">
      <c r="A12" s="4"/>
    </row>
    <row r="13" spans="1:11" x14ac:dyDescent="0.2">
      <c r="A13" s="4"/>
      <c r="C13" t="s">
        <v>6</v>
      </c>
    </row>
    <row r="14" spans="1:11" x14ac:dyDescent="0.2">
      <c r="A14" s="4"/>
      <c r="C14" t="s">
        <v>7</v>
      </c>
    </row>
    <row r="15" spans="1:11" x14ac:dyDescent="0.2">
      <c r="A15" s="4"/>
      <c r="C15" t="s">
        <v>8</v>
      </c>
    </row>
    <row r="16" spans="1:11" x14ac:dyDescent="0.2">
      <c r="A16" s="4"/>
    </row>
    <row r="17" spans="1:10" x14ac:dyDescent="0.2">
      <c r="A17" s="4"/>
      <c r="B17" t="s">
        <v>9</v>
      </c>
    </row>
    <row r="18" spans="1:10" x14ac:dyDescent="0.2">
      <c r="A18" s="4"/>
    </row>
    <row r="19" spans="1:10" x14ac:dyDescent="0.2">
      <c r="A19" s="4"/>
      <c r="B19" s="2" t="s">
        <v>10</v>
      </c>
    </row>
    <row r="20" spans="1:10" x14ac:dyDescent="0.2">
      <c r="A20" s="4"/>
      <c r="B20" t="s">
        <v>11</v>
      </c>
    </row>
    <row r="21" spans="1:10" x14ac:dyDescent="0.2">
      <c r="A21" s="4"/>
    </row>
    <row r="22" spans="1:10" x14ac:dyDescent="0.2">
      <c r="A22" s="4"/>
      <c r="B22" s="2" t="s">
        <v>12</v>
      </c>
      <c r="F22" s="7">
        <f>((2*25000*300000)/500)^0.5</f>
        <v>5477.2255750516615</v>
      </c>
    </row>
    <row r="23" spans="1:10" x14ac:dyDescent="0.2">
      <c r="A23" s="4"/>
    </row>
    <row r="24" spans="1:10" x14ac:dyDescent="0.2">
      <c r="A24" s="4"/>
      <c r="B24" s="2" t="s">
        <v>13</v>
      </c>
      <c r="E24" s="2" t="s">
        <v>14</v>
      </c>
      <c r="G24" s="2" t="s">
        <v>15</v>
      </c>
      <c r="I24" s="6">
        <f>25000/F22</f>
        <v>4.5643546458763842</v>
      </c>
      <c r="J24" s="2" t="s">
        <v>16</v>
      </c>
    </row>
    <row r="25" spans="1:10" x14ac:dyDescent="0.2">
      <c r="A25" s="4"/>
      <c r="B25" s="2"/>
      <c r="E25" s="2"/>
      <c r="G25" s="2"/>
      <c r="I25" s="6"/>
      <c r="J25" s="2"/>
    </row>
    <row r="27" spans="1:10" x14ac:dyDescent="0.2">
      <c r="B27" s="4" t="s">
        <v>51</v>
      </c>
      <c r="C27" s="25">
        <v>120000</v>
      </c>
    </row>
    <row r="28" spans="1:10" x14ac:dyDescent="0.2">
      <c r="B28" s="4" t="s">
        <v>52</v>
      </c>
      <c r="C28" s="25">
        <v>5000</v>
      </c>
    </row>
    <row r="29" spans="1:10" x14ac:dyDescent="0.2">
      <c r="B29" s="4" t="s">
        <v>53</v>
      </c>
      <c r="C29" s="25">
        <v>80</v>
      </c>
    </row>
    <row r="30" spans="1:10" x14ac:dyDescent="0.2">
      <c r="B30" s="4"/>
      <c r="C30" s="4"/>
    </row>
    <row r="31" spans="1:10" x14ac:dyDescent="0.2">
      <c r="B31" s="4" t="s">
        <v>54</v>
      </c>
      <c r="C31" s="24">
        <f>(2*C27*C28/C29)^0.5</f>
        <v>3872.9833462074171</v>
      </c>
    </row>
    <row r="32" spans="1:10" x14ac:dyDescent="0.2">
      <c r="B32" s="4" t="s">
        <v>55</v>
      </c>
      <c r="C32" s="24">
        <f>+C27/C31</f>
        <v>30.983866769659333</v>
      </c>
    </row>
    <row r="33" spans="2:3" x14ac:dyDescent="0.2">
      <c r="B33" s="4" t="s">
        <v>56</v>
      </c>
      <c r="C33" s="24">
        <f>365/C32</f>
        <v>11.780324344714227</v>
      </c>
    </row>
  </sheetData>
  <phoneticPr fontId="0" type="noConversion"/>
  <pageMargins left="0.5" right="0.5" top="0.5" bottom="0.5" header="0" footer="0"/>
  <pageSetup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4" workbookViewId="0">
      <selection activeCell="B29" sqref="B29"/>
    </sheetView>
  </sheetViews>
  <sheetFormatPr defaultColWidth="11.5546875" defaultRowHeight="15" x14ac:dyDescent="0.2"/>
  <cols>
    <col min="1" max="1" width="11.5546875" customWidth="1"/>
    <col min="2" max="2" width="90.77734375" bestFit="1" customWidth="1"/>
  </cols>
  <sheetData>
    <row r="1" spans="1:4" ht="15.75" x14ac:dyDescent="0.25">
      <c r="A1" s="1" t="s">
        <v>17</v>
      </c>
    </row>
    <row r="2" spans="1:4" x14ac:dyDescent="0.2">
      <c r="A2" s="4"/>
    </row>
    <row r="3" spans="1:4" x14ac:dyDescent="0.2">
      <c r="A3" s="4"/>
      <c r="B3" t="s">
        <v>18</v>
      </c>
    </row>
    <row r="4" spans="1:4" x14ac:dyDescent="0.2">
      <c r="A4" s="4"/>
    </row>
    <row r="5" spans="1:4" x14ac:dyDescent="0.2">
      <c r="A5" s="4"/>
      <c r="B5" t="s">
        <v>19</v>
      </c>
    </row>
    <row r="6" spans="1:4" x14ac:dyDescent="0.2">
      <c r="A6" s="4"/>
    </row>
    <row r="7" spans="1:4" x14ac:dyDescent="0.2">
      <c r="A7" s="4"/>
      <c r="B7" t="s">
        <v>20</v>
      </c>
    </row>
    <row r="8" spans="1:4" x14ac:dyDescent="0.2">
      <c r="A8" s="4"/>
    </row>
    <row r="9" spans="1:4" x14ac:dyDescent="0.2">
      <c r="A9" s="4"/>
      <c r="B9" t="s">
        <v>21</v>
      </c>
    </row>
    <row r="10" spans="1:4" x14ac:dyDescent="0.2">
      <c r="A10" s="4"/>
    </row>
    <row r="11" spans="1:4" x14ac:dyDescent="0.2">
      <c r="A11" s="4"/>
      <c r="B11" t="s">
        <v>22</v>
      </c>
    </row>
    <row r="12" spans="1:4" x14ac:dyDescent="0.2">
      <c r="A12" s="4"/>
      <c r="B12" t="s">
        <v>23</v>
      </c>
    </row>
    <row r="13" spans="1:4" x14ac:dyDescent="0.2">
      <c r="A13" s="4"/>
    </row>
    <row r="14" spans="1:4" x14ac:dyDescent="0.2">
      <c r="A14" s="4"/>
      <c r="B14" s="2" t="s">
        <v>24</v>
      </c>
      <c r="C14" s="5">
        <f>0.05/(1-0.05)*360/(90-30)</f>
        <v>0.31578947368421056</v>
      </c>
      <c r="D14" t="s">
        <v>25</v>
      </c>
    </row>
    <row r="15" spans="1:4" x14ac:dyDescent="0.2">
      <c r="A15" s="4"/>
    </row>
    <row r="16" spans="1:4" x14ac:dyDescent="0.2">
      <c r="A16" s="4"/>
      <c r="B16" t="s">
        <v>26</v>
      </c>
    </row>
    <row r="18" spans="2:3" x14ac:dyDescent="0.2">
      <c r="B18" s="4" t="s">
        <v>47</v>
      </c>
      <c r="C18" s="4"/>
    </row>
    <row r="19" spans="2:3" x14ac:dyDescent="0.2">
      <c r="B19" s="4"/>
      <c r="C19" s="4"/>
    </row>
    <row r="20" spans="2:3" x14ac:dyDescent="0.2">
      <c r="B20" s="4" t="s">
        <v>48</v>
      </c>
      <c r="C20" s="16">
        <v>30</v>
      </c>
    </row>
    <row r="21" spans="2:3" x14ac:dyDescent="0.2">
      <c r="B21" s="4" t="s">
        <v>49</v>
      </c>
      <c r="C21" s="19">
        <v>7.0000000000000007E-2</v>
      </c>
    </row>
    <row r="22" spans="2:3" x14ac:dyDescent="0.2">
      <c r="B22" s="4"/>
      <c r="C22" s="4"/>
    </row>
    <row r="23" spans="2:3" ht="15.75" x14ac:dyDescent="0.25">
      <c r="B23" s="20" t="s">
        <v>50</v>
      </c>
      <c r="C23" s="22">
        <f>+C21/(1-C21)*(360/C20)</f>
        <v>0.9032258064516131</v>
      </c>
    </row>
    <row r="25" spans="2:3" x14ac:dyDescent="0.2">
      <c r="B25" s="4"/>
      <c r="C25" s="4"/>
    </row>
    <row r="26" spans="2:3" x14ac:dyDescent="0.2">
      <c r="B26" s="4" t="s">
        <v>48</v>
      </c>
      <c r="C26" s="16">
        <v>30</v>
      </c>
    </row>
    <row r="27" spans="2:3" x14ac:dyDescent="0.2">
      <c r="B27" s="4" t="s">
        <v>50</v>
      </c>
      <c r="C27" s="19">
        <v>0.25</v>
      </c>
    </row>
    <row r="28" spans="2:3" x14ac:dyDescent="0.2">
      <c r="B28" s="4"/>
      <c r="C28" s="5"/>
    </row>
    <row r="29" spans="2:3" ht="15.75" x14ac:dyDescent="0.25">
      <c r="B29" s="20" t="s">
        <v>49</v>
      </c>
      <c r="C29" s="22">
        <f>+C27/(360/C26+C27)</f>
        <v>2.0408163265306121E-2</v>
      </c>
    </row>
    <row r="31" spans="2:3" x14ac:dyDescent="0.2">
      <c r="B31" s="4" t="s">
        <v>50</v>
      </c>
      <c r="C31" s="21">
        <v>0.32</v>
      </c>
    </row>
    <row r="32" spans="2:3" x14ac:dyDescent="0.2">
      <c r="B32" s="4" t="s">
        <v>49</v>
      </c>
      <c r="C32" s="21">
        <v>0.03</v>
      </c>
    </row>
    <row r="33" spans="2:3" x14ac:dyDescent="0.2">
      <c r="B33" s="4"/>
      <c r="C33" s="4"/>
    </row>
    <row r="34" spans="2:3" ht="15.75" x14ac:dyDescent="0.25">
      <c r="B34" s="20" t="s">
        <v>48</v>
      </c>
      <c r="C34" s="23">
        <f>+C32/(1-C32)*360/C31</f>
        <v>34.793814432989691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A20" sqref="A20"/>
    </sheetView>
  </sheetViews>
  <sheetFormatPr defaultRowHeight="15" x14ac:dyDescent="0.2"/>
  <cols>
    <col min="1" max="1" width="20.21875" bestFit="1" customWidth="1"/>
    <col min="2" max="2" width="10" bestFit="1" customWidth="1"/>
    <col min="3" max="4" width="9" bestFit="1" customWidth="1"/>
    <col min="5" max="5" width="9.44140625" bestFit="1" customWidth="1"/>
    <col min="6" max="6" width="19.44140625" bestFit="1" customWidth="1"/>
    <col min="7" max="7" width="9" bestFit="1" customWidth="1"/>
    <col min="8" max="8" width="10" bestFit="1" customWidth="1"/>
  </cols>
  <sheetData>
    <row r="1" spans="1:8" x14ac:dyDescent="0.2">
      <c r="A1" s="8" t="s">
        <v>27</v>
      </c>
      <c r="B1" s="8"/>
      <c r="C1" s="4"/>
      <c r="D1" s="4"/>
      <c r="E1" s="4"/>
      <c r="F1" s="4"/>
      <c r="G1" s="4"/>
      <c r="H1" s="4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x14ac:dyDescent="0.2">
      <c r="A3" s="4" t="s">
        <v>28</v>
      </c>
      <c r="B3" s="9">
        <v>8000</v>
      </c>
      <c r="C3" s="4"/>
      <c r="D3" s="4"/>
      <c r="E3" s="4"/>
      <c r="F3" s="4"/>
      <c r="G3" s="4"/>
      <c r="H3" s="4"/>
    </row>
    <row r="4" spans="1:8" x14ac:dyDescent="0.2">
      <c r="A4" s="4" t="s">
        <v>29</v>
      </c>
      <c r="B4" s="9">
        <v>5000</v>
      </c>
      <c r="C4" s="4"/>
      <c r="D4" s="4"/>
      <c r="E4" s="4"/>
      <c r="F4" s="4"/>
      <c r="G4" s="4"/>
      <c r="H4" s="4"/>
    </row>
    <row r="5" spans="1:8" x14ac:dyDescent="0.2">
      <c r="A5" s="4" t="s">
        <v>30</v>
      </c>
      <c r="B5" s="4">
        <v>3</v>
      </c>
      <c r="C5" s="4" t="s">
        <v>31</v>
      </c>
      <c r="D5" s="4"/>
      <c r="E5" s="4"/>
      <c r="F5" s="4"/>
      <c r="G5" s="4"/>
      <c r="H5" s="4"/>
    </row>
    <row r="6" spans="1:8" x14ac:dyDescent="0.2">
      <c r="A6" s="4" t="s">
        <v>32</v>
      </c>
      <c r="B6" s="4">
        <v>3</v>
      </c>
      <c r="C6" s="4" t="s">
        <v>31</v>
      </c>
      <c r="D6" s="4"/>
      <c r="E6" s="4"/>
      <c r="F6" s="4"/>
      <c r="G6" s="4"/>
      <c r="H6" s="4"/>
    </row>
    <row r="7" spans="1:8" x14ac:dyDescent="0.2">
      <c r="A7" s="4" t="s">
        <v>33</v>
      </c>
      <c r="B7" s="4">
        <v>3</v>
      </c>
      <c r="C7" s="4" t="s">
        <v>31</v>
      </c>
      <c r="D7" s="4"/>
      <c r="E7" s="4"/>
      <c r="F7" s="4"/>
      <c r="G7" s="4"/>
      <c r="H7" s="4"/>
    </row>
    <row r="8" spans="1:8" x14ac:dyDescent="0.2">
      <c r="A8" s="4" t="s">
        <v>34</v>
      </c>
      <c r="B8" s="10">
        <v>0.2</v>
      </c>
      <c r="C8" s="4"/>
      <c r="D8" s="4"/>
      <c r="E8" s="4"/>
      <c r="F8" s="4"/>
      <c r="G8" s="4"/>
      <c r="H8" s="4"/>
    </row>
    <row r="9" spans="1:8" x14ac:dyDescent="0.2">
      <c r="A9" s="4"/>
      <c r="B9" s="10"/>
      <c r="C9" s="4"/>
      <c r="D9" s="4"/>
      <c r="E9" s="4"/>
      <c r="F9" s="4"/>
      <c r="G9" s="4"/>
      <c r="H9" s="4"/>
    </row>
    <row r="10" spans="1:8" x14ac:dyDescent="0.2">
      <c r="A10" s="4" t="s">
        <v>35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>
        <v>1</v>
      </c>
      <c r="B12" s="11">
        <f>18000+165000</f>
        <v>183000</v>
      </c>
      <c r="C12" s="12">
        <v>40000</v>
      </c>
      <c r="D12" s="13">
        <f>IF(A12-$B$7&gt;0,LOOKUP(A12-$B$7,$A$12:$A$61,$C$12:$C$61),0)</f>
        <v>0</v>
      </c>
      <c r="E12" s="14">
        <f>IF(A12-$B$6-$B$5&gt;0,LOOKUP(A12-$B$6-$B$5,$A$12:$A$61,$C$12:$C$61)*(1/(1-$B$8)),0)</f>
        <v>0</v>
      </c>
      <c r="F12" s="15"/>
      <c r="G12" s="13">
        <f>$B$3</f>
        <v>8000</v>
      </c>
      <c r="H12" s="15">
        <f>+B12-D12+E12+F12-G12</f>
        <v>175000</v>
      </c>
    </row>
    <row r="13" spans="1:8" x14ac:dyDescent="0.2">
      <c r="A13" s="4">
        <f t="shared" ref="A13:A60" si="0">+A12+1</f>
        <v>2</v>
      </c>
      <c r="B13" s="15">
        <f>+H12</f>
        <v>175000</v>
      </c>
      <c r="C13" s="12">
        <v>40000</v>
      </c>
      <c r="D13" s="13">
        <f t="shared" ref="D13:D61" si="1">IF(A13-$B$7&gt;0,LOOKUP(A13-$B$7,$A$12:$A$61,$C$12:$C$61),0)</f>
        <v>0</v>
      </c>
      <c r="E13" s="14">
        <f t="shared" ref="E13:E61" si="2">IF(A13-$B$6-$B$5&gt;0,LOOKUP(A13-$B$6-$B$5,$A$12:$A$61,$C$12:$C$61)*(1/(1-$B$8)),0)</f>
        <v>0</v>
      </c>
      <c r="F13" s="15"/>
      <c r="G13" s="13">
        <f>+$B$4+$B$3</f>
        <v>13000</v>
      </c>
      <c r="H13" s="15">
        <f t="shared" ref="H13:H61" si="3">+B13-D13+E13+F13-G13</f>
        <v>162000</v>
      </c>
    </row>
    <row r="14" spans="1:8" x14ac:dyDescent="0.2">
      <c r="A14" s="4">
        <f t="shared" si="0"/>
        <v>3</v>
      </c>
      <c r="B14" s="15">
        <f t="shared" ref="B14:B61" si="4">+H13</f>
        <v>162000</v>
      </c>
      <c r="C14" s="12">
        <v>40000</v>
      </c>
      <c r="D14" s="13">
        <f t="shared" si="1"/>
        <v>0</v>
      </c>
      <c r="E14" s="14">
        <f t="shared" si="2"/>
        <v>0</v>
      </c>
      <c r="F14" s="15"/>
      <c r="G14" s="13">
        <f>$B$3</f>
        <v>8000</v>
      </c>
      <c r="H14" s="15">
        <f t="shared" si="3"/>
        <v>154000</v>
      </c>
    </row>
    <row r="15" spans="1:8" x14ac:dyDescent="0.2">
      <c r="A15" s="4">
        <f t="shared" si="0"/>
        <v>4</v>
      </c>
      <c r="B15" s="15">
        <f t="shared" si="4"/>
        <v>154000</v>
      </c>
      <c r="C15" s="12">
        <v>40000</v>
      </c>
      <c r="D15" s="13">
        <f t="shared" si="1"/>
        <v>40000</v>
      </c>
      <c r="E15" s="14">
        <f t="shared" si="2"/>
        <v>0</v>
      </c>
      <c r="F15" s="15"/>
      <c r="G15" s="13">
        <f>+$B$4+$B$3</f>
        <v>13000</v>
      </c>
      <c r="H15" s="15">
        <f t="shared" si="3"/>
        <v>101000</v>
      </c>
    </row>
    <row r="16" spans="1:8" x14ac:dyDescent="0.2">
      <c r="A16" s="4">
        <f t="shared" si="0"/>
        <v>5</v>
      </c>
      <c r="B16" s="15">
        <f t="shared" si="4"/>
        <v>101000</v>
      </c>
      <c r="C16" s="12">
        <v>40000</v>
      </c>
      <c r="D16" s="13">
        <f t="shared" si="1"/>
        <v>40000</v>
      </c>
      <c r="E16" s="14">
        <f t="shared" si="2"/>
        <v>0</v>
      </c>
      <c r="F16" s="15"/>
      <c r="G16" s="13">
        <f>$B$3</f>
        <v>8000</v>
      </c>
      <c r="H16" s="15">
        <f t="shared" si="3"/>
        <v>53000</v>
      </c>
    </row>
    <row r="17" spans="1:8" x14ac:dyDescent="0.2">
      <c r="A17" s="4">
        <f t="shared" si="0"/>
        <v>6</v>
      </c>
      <c r="B17" s="15">
        <f t="shared" si="4"/>
        <v>53000</v>
      </c>
      <c r="C17" s="12">
        <v>40000</v>
      </c>
      <c r="D17" s="13">
        <f t="shared" si="1"/>
        <v>40000</v>
      </c>
      <c r="E17" s="14">
        <f t="shared" si="2"/>
        <v>0</v>
      </c>
      <c r="F17" s="15"/>
      <c r="G17" s="13">
        <f>+$B$4+$B$3</f>
        <v>13000</v>
      </c>
      <c r="H17" s="15">
        <f t="shared" si="3"/>
        <v>0</v>
      </c>
    </row>
    <row r="18" spans="1:8" x14ac:dyDescent="0.2">
      <c r="A18" s="4">
        <f t="shared" si="0"/>
        <v>7</v>
      </c>
      <c r="B18" s="15">
        <f t="shared" si="4"/>
        <v>0</v>
      </c>
      <c r="C18" s="12">
        <v>40000</v>
      </c>
      <c r="D18" s="13">
        <f t="shared" si="1"/>
        <v>40000</v>
      </c>
      <c r="E18" s="14">
        <f t="shared" si="2"/>
        <v>50000</v>
      </c>
      <c r="F18" s="15"/>
      <c r="G18" s="13">
        <f>$B$3</f>
        <v>8000</v>
      </c>
      <c r="H18" s="15">
        <f t="shared" si="3"/>
        <v>2000</v>
      </c>
    </row>
    <row r="19" spans="1:8" x14ac:dyDescent="0.2">
      <c r="A19" s="4">
        <f t="shared" si="0"/>
        <v>8</v>
      </c>
      <c r="B19" s="15">
        <f t="shared" si="4"/>
        <v>2000</v>
      </c>
      <c r="C19" s="12">
        <v>40000</v>
      </c>
      <c r="D19" s="13">
        <f t="shared" si="1"/>
        <v>40000</v>
      </c>
      <c r="E19" s="14">
        <f t="shared" si="2"/>
        <v>50000</v>
      </c>
      <c r="F19" s="15"/>
      <c r="G19" s="13">
        <f>+$B$4+$B$3</f>
        <v>13000</v>
      </c>
      <c r="H19" s="15">
        <f t="shared" si="3"/>
        <v>-1000</v>
      </c>
    </row>
    <row r="20" spans="1:8" x14ac:dyDescent="0.2">
      <c r="A20" s="4">
        <f t="shared" si="0"/>
        <v>9</v>
      </c>
      <c r="B20" s="15">
        <f t="shared" si="4"/>
        <v>-1000</v>
      </c>
      <c r="C20" s="12">
        <v>40000</v>
      </c>
      <c r="D20" s="13">
        <f t="shared" si="1"/>
        <v>40000</v>
      </c>
      <c r="E20" s="14">
        <f t="shared" si="2"/>
        <v>50000</v>
      </c>
      <c r="F20" s="15"/>
      <c r="G20" s="13">
        <f>$B$3</f>
        <v>8000</v>
      </c>
      <c r="H20" s="15">
        <f t="shared" si="3"/>
        <v>1000</v>
      </c>
    </row>
    <row r="21" spans="1:8" x14ac:dyDescent="0.2">
      <c r="A21" s="4">
        <f t="shared" si="0"/>
        <v>10</v>
      </c>
      <c r="B21" s="15">
        <f t="shared" si="4"/>
        <v>1000</v>
      </c>
      <c r="C21" s="12">
        <v>40000</v>
      </c>
      <c r="D21" s="13">
        <f t="shared" si="1"/>
        <v>40000</v>
      </c>
      <c r="E21" s="14">
        <f t="shared" si="2"/>
        <v>50000</v>
      </c>
      <c r="F21" s="15"/>
      <c r="G21" s="13">
        <f>+$B$4+$B$3</f>
        <v>13000</v>
      </c>
      <c r="H21" s="15">
        <f t="shared" si="3"/>
        <v>-2000</v>
      </c>
    </row>
    <row r="22" spans="1:8" x14ac:dyDescent="0.2">
      <c r="A22" s="4">
        <f t="shared" si="0"/>
        <v>11</v>
      </c>
      <c r="B22" s="15">
        <f t="shared" si="4"/>
        <v>-2000</v>
      </c>
      <c r="C22" s="12">
        <v>40000</v>
      </c>
      <c r="D22" s="13">
        <f t="shared" si="1"/>
        <v>40000</v>
      </c>
      <c r="E22" s="14">
        <f t="shared" si="2"/>
        <v>50000</v>
      </c>
      <c r="F22" s="15"/>
      <c r="G22" s="13">
        <f>$B$3</f>
        <v>8000</v>
      </c>
      <c r="H22" s="15">
        <f t="shared" si="3"/>
        <v>0</v>
      </c>
    </row>
    <row r="23" spans="1:8" x14ac:dyDescent="0.2">
      <c r="A23" s="4">
        <f t="shared" si="0"/>
        <v>12</v>
      </c>
      <c r="B23" s="15">
        <f t="shared" si="4"/>
        <v>0</v>
      </c>
      <c r="C23" s="12">
        <v>40000</v>
      </c>
      <c r="D23" s="13">
        <f t="shared" si="1"/>
        <v>40000</v>
      </c>
      <c r="E23" s="14">
        <f t="shared" si="2"/>
        <v>50000</v>
      </c>
      <c r="F23" s="15"/>
      <c r="G23" s="13">
        <f>+$B$4+$B$3</f>
        <v>13000</v>
      </c>
      <c r="H23" s="15">
        <f t="shared" si="3"/>
        <v>-3000</v>
      </c>
    </row>
    <row r="24" spans="1:8" x14ac:dyDescent="0.2">
      <c r="A24" s="4">
        <f t="shared" si="0"/>
        <v>13</v>
      </c>
      <c r="B24" s="15">
        <f t="shared" si="4"/>
        <v>-3000</v>
      </c>
      <c r="C24" s="12">
        <v>40000</v>
      </c>
      <c r="D24" s="13">
        <f t="shared" si="1"/>
        <v>40000</v>
      </c>
      <c r="E24" s="14">
        <f t="shared" si="2"/>
        <v>50000</v>
      </c>
      <c r="F24" s="15"/>
      <c r="G24" s="13">
        <f>$B$3</f>
        <v>8000</v>
      </c>
      <c r="H24" s="15">
        <f t="shared" si="3"/>
        <v>-1000</v>
      </c>
    </row>
    <row r="25" spans="1:8" x14ac:dyDescent="0.2">
      <c r="A25" s="4">
        <f t="shared" si="0"/>
        <v>14</v>
      </c>
      <c r="B25" s="15">
        <f t="shared" si="4"/>
        <v>-1000</v>
      </c>
      <c r="C25" s="12">
        <v>40000</v>
      </c>
      <c r="D25" s="13">
        <f t="shared" si="1"/>
        <v>40000</v>
      </c>
      <c r="E25" s="14">
        <f t="shared" si="2"/>
        <v>50000</v>
      </c>
      <c r="F25" s="15"/>
      <c r="G25" s="13">
        <f>+$B$4+$B$3</f>
        <v>13000</v>
      </c>
      <c r="H25" s="15">
        <f t="shared" si="3"/>
        <v>-4000</v>
      </c>
    </row>
    <row r="26" spans="1:8" x14ac:dyDescent="0.2">
      <c r="A26" s="4">
        <f t="shared" si="0"/>
        <v>15</v>
      </c>
      <c r="B26" s="15">
        <f t="shared" si="4"/>
        <v>-4000</v>
      </c>
      <c r="C26" s="12">
        <v>40000</v>
      </c>
      <c r="D26" s="13">
        <f t="shared" si="1"/>
        <v>40000</v>
      </c>
      <c r="E26" s="14">
        <f t="shared" si="2"/>
        <v>50000</v>
      </c>
      <c r="F26" s="15"/>
      <c r="G26" s="13">
        <f>$B$3</f>
        <v>8000</v>
      </c>
      <c r="H26" s="15">
        <f t="shared" si="3"/>
        <v>-2000</v>
      </c>
    </row>
    <row r="27" spans="1:8" x14ac:dyDescent="0.2">
      <c r="A27" s="4">
        <f t="shared" si="0"/>
        <v>16</v>
      </c>
      <c r="B27" s="15">
        <f t="shared" si="4"/>
        <v>-2000</v>
      </c>
      <c r="C27" s="12">
        <v>40000</v>
      </c>
      <c r="D27" s="13">
        <f t="shared" si="1"/>
        <v>40000</v>
      </c>
      <c r="E27" s="14">
        <f t="shared" si="2"/>
        <v>50000</v>
      </c>
      <c r="F27" s="15"/>
      <c r="G27" s="13">
        <f>+$B$4+$B$3</f>
        <v>13000</v>
      </c>
      <c r="H27" s="15">
        <f t="shared" si="3"/>
        <v>-5000</v>
      </c>
    </row>
    <row r="28" spans="1:8" x14ac:dyDescent="0.2">
      <c r="A28" s="4">
        <f t="shared" si="0"/>
        <v>17</v>
      </c>
      <c r="B28" s="15">
        <f t="shared" si="4"/>
        <v>-5000</v>
      </c>
      <c r="C28" s="12">
        <v>40000</v>
      </c>
      <c r="D28" s="13">
        <f t="shared" si="1"/>
        <v>40000</v>
      </c>
      <c r="E28" s="14">
        <f t="shared" si="2"/>
        <v>50000</v>
      </c>
      <c r="F28" s="15"/>
      <c r="G28" s="13">
        <f>$B$3</f>
        <v>8000</v>
      </c>
      <c r="H28" s="15">
        <f t="shared" si="3"/>
        <v>-3000</v>
      </c>
    </row>
    <row r="29" spans="1:8" x14ac:dyDescent="0.2">
      <c r="A29" s="4">
        <f t="shared" si="0"/>
        <v>18</v>
      </c>
      <c r="B29" s="15">
        <f t="shared" si="4"/>
        <v>-3000</v>
      </c>
      <c r="C29" s="12">
        <v>40000</v>
      </c>
      <c r="D29" s="13">
        <f t="shared" si="1"/>
        <v>40000</v>
      </c>
      <c r="E29" s="14">
        <f t="shared" si="2"/>
        <v>50000</v>
      </c>
      <c r="F29" s="15"/>
      <c r="G29" s="13">
        <f>+$B$4+$B$3</f>
        <v>13000</v>
      </c>
      <c r="H29" s="15">
        <f t="shared" si="3"/>
        <v>-6000</v>
      </c>
    </row>
    <row r="30" spans="1:8" x14ac:dyDescent="0.2">
      <c r="A30" s="4">
        <f t="shared" si="0"/>
        <v>19</v>
      </c>
      <c r="B30" s="15">
        <f t="shared" si="4"/>
        <v>-6000</v>
      </c>
      <c r="C30" s="12">
        <v>40000</v>
      </c>
      <c r="D30" s="13">
        <f t="shared" si="1"/>
        <v>40000</v>
      </c>
      <c r="E30" s="14">
        <f t="shared" si="2"/>
        <v>50000</v>
      </c>
      <c r="F30" s="15"/>
      <c r="G30" s="13">
        <f>$B$3</f>
        <v>8000</v>
      </c>
      <c r="H30" s="15">
        <f t="shared" si="3"/>
        <v>-4000</v>
      </c>
    </row>
    <row r="31" spans="1:8" x14ac:dyDescent="0.2">
      <c r="A31" s="4">
        <f t="shared" si="0"/>
        <v>20</v>
      </c>
      <c r="B31" s="15">
        <f t="shared" si="4"/>
        <v>-4000</v>
      </c>
      <c r="C31" s="12"/>
      <c r="D31" s="13">
        <f t="shared" si="1"/>
        <v>40000</v>
      </c>
      <c r="E31" s="14">
        <f t="shared" si="2"/>
        <v>50000</v>
      </c>
      <c r="F31" s="15"/>
      <c r="G31" s="13">
        <f>+$B$4+$B$3</f>
        <v>13000</v>
      </c>
      <c r="H31" s="15">
        <f t="shared" si="3"/>
        <v>-7000</v>
      </c>
    </row>
    <row r="32" spans="1:8" x14ac:dyDescent="0.2">
      <c r="A32" s="4">
        <f t="shared" si="0"/>
        <v>21</v>
      </c>
      <c r="B32" s="15">
        <f t="shared" si="4"/>
        <v>-7000</v>
      </c>
      <c r="C32" s="12"/>
      <c r="D32" s="13">
        <f t="shared" si="1"/>
        <v>40000</v>
      </c>
      <c r="E32" s="14">
        <f t="shared" si="2"/>
        <v>50000</v>
      </c>
      <c r="F32" s="15"/>
      <c r="G32" s="13">
        <f>$B$3</f>
        <v>8000</v>
      </c>
      <c r="H32" s="15">
        <f t="shared" si="3"/>
        <v>-5000</v>
      </c>
    </row>
    <row r="33" spans="1:8" x14ac:dyDescent="0.2">
      <c r="A33" s="4">
        <f t="shared" si="0"/>
        <v>22</v>
      </c>
      <c r="B33" s="15">
        <f t="shared" si="4"/>
        <v>-5000</v>
      </c>
      <c r="C33" s="12"/>
      <c r="D33" s="13">
        <f t="shared" si="1"/>
        <v>40000</v>
      </c>
      <c r="E33" s="14">
        <f t="shared" si="2"/>
        <v>50000</v>
      </c>
      <c r="F33" s="15"/>
      <c r="G33" s="13">
        <f>+$B$4+$B$3</f>
        <v>13000</v>
      </c>
      <c r="H33" s="15">
        <f t="shared" si="3"/>
        <v>-8000</v>
      </c>
    </row>
    <row r="34" spans="1:8" x14ac:dyDescent="0.2">
      <c r="A34" s="4">
        <f t="shared" si="0"/>
        <v>23</v>
      </c>
      <c r="B34" s="15">
        <f t="shared" si="4"/>
        <v>-8000</v>
      </c>
      <c r="C34" s="12"/>
      <c r="D34" s="13">
        <f t="shared" si="1"/>
        <v>0</v>
      </c>
      <c r="E34" s="14">
        <f t="shared" si="2"/>
        <v>50000</v>
      </c>
      <c r="F34" s="15"/>
      <c r="G34" s="13">
        <f>$B$3</f>
        <v>8000</v>
      </c>
      <c r="H34" s="15">
        <f t="shared" si="3"/>
        <v>34000</v>
      </c>
    </row>
    <row r="35" spans="1:8" x14ac:dyDescent="0.2">
      <c r="A35" s="4">
        <f t="shared" si="0"/>
        <v>24</v>
      </c>
      <c r="B35" s="15">
        <f t="shared" si="4"/>
        <v>34000</v>
      </c>
      <c r="C35" s="12"/>
      <c r="D35" s="13">
        <f t="shared" si="1"/>
        <v>0</v>
      </c>
      <c r="E35" s="14">
        <f t="shared" si="2"/>
        <v>50000</v>
      </c>
      <c r="F35" s="15"/>
      <c r="G35" s="13">
        <f>+$B$4+$B$3</f>
        <v>13000</v>
      </c>
      <c r="H35" s="15">
        <f t="shared" si="3"/>
        <v>71000</v>
      </c>
    </row>
    <row r="36" spans="1:8" x14ac:dyDescent="0.2">
      <c r="A36" s="4">
        <f t="shared" si="0"/>
        <v>25</v>
      </c>
      <c r="B36" s="15">
        <f t="shared" si="4"/>
        <v>71000</v>
      </c>
      <c r="C36" s="12"/>
      <c r="D36" s="13">
        <f t="shared" si="1"/>
        <v>0</v>
      </c>
      <c r="E36" s="14">
        <f t="shared" si="2"/>
        <v>50000</v>
      </c>
      <c r="F36" s="15"/>
      <c r="G36" s="13">
        <f>$B$3</f>
        <v>8000</v>
      </c>
      <c r="H36" s="15">
        <f t="shared" si="3"/>
        <v>113000</v>
      </c>
    </row>
    <row r="37" spans="1:8" x14ac:dyDescent="0.2">
      <c r="A37" s="4">
        <f t="shared" si="0"/>
        <v>26</v>
      </c>
      <c r="B37" s="15">
        <f t="shared" si="4"/>
        <v>113000</v>
      </c>
      <c r="C37" s="12"/>
      <c r="D37" s="13">
        <f t="shared" si="1"/>
        <v>0</v>
      </c>
      <c r="E37" s="14">
        <f t="shared" si="2"/>
        <v>0</v>
      </c>
      <c r="F37" s="15"/>
      <c r="G37" s="13">
        <f>+$B$4+$B$3</f>
        <v>13000</v>
      </c>
      <c r="H37" s="15">
        <f t="shared" si="3"/>
        <v>100000</v>
      </c>
    </row>
    <row r="38" spans="1:8" x14ac:dyDescent="0.2">
      <c r="A38" s="4">
        <f t="shared" si="0"/>
        <v>27</v>
      </c>
      <c r="B38" s="15">
        <f t="shared" si="4"/>
        <v>100000</v>
      </c>
      <c r="C38" s="12"/>
      <c r="D38" s="13">
        <f t="shared" si="1"/>
        <v>0</v>
      </c>
      <c r="E38" s="14">
        <f t="shared" si="2"/>
        <v>0</v>
      </c>
      <c r="F38" s="15"/>
      <c r="G38" s="13">
        <f>$B$3</f>
        <v>8000</v>
      </c>
      <c r="H38" s="15">
        <f t="shared" si="3"/>
        <v>92000</v>
      </c>
    </row>
    <row r="39" spans="1:8" x14ac:dyDescent="0.2">
      <c r="A39" s="4">
        <f t="shared" si="0"/>
        <v>28</v>
      </c>
      <c r="B39" s="15">
        <f t="shared" si="4"/>
        <v>92000</v>
      </c>
      <c r="C39" s="12"/>
      <c r="D39" s="13">
        <f t="shared" si="1"/>
        <v>0</v>
      </c>
      <c r="E39" s="14">
        <f t="shared" si="2"/>
        <v>0</v>
      </c>
      <c r="F39" s="15"/>
      <c r="G39" s="13">
        <f>+$B$4+$B$3</f>
        <v>13000</v>
      </c>
      <c r="H39" s="15">
        <f t="shared" si="3"/>
        <v>79000</v>
      </c>
    </row>
    <row r="40" spans="1:8" x14ac:dyDescent="0.2">
      <c r="A40" s="4">
        <f t="shared" si="0"/>
        <v>29</v>
      </c>
      <c r="B40" s="15">
        <f t="shared" si="4"/>
        <v>79000</v>
      </c>
      <c r="C40" s="12"/>
      <c r="D40" s="13">
        <f t="shared" si="1"/>
        <v>0</v>
      </c>
      <c r="E40" s="14">
        <f t="shared" si="2"/>
        <v>0</v>
      </c>
      <c r="F40" s="15"/>
      <c r="G40" s="13">
        <f>$B$3</f>
        <v>8000</v>
      </c>
      <c r="H40" s="15">
        <f t="shared" si="3"/>
        <v>71000</v>
      </c>
    </row>
    <row r="41" spans="1:8" x14ac:dyDescent="0.2">
      <c r="A41" s="4">
        <f t="shared" si="0"/>
        <v>30</v>
      </c>
      <c r="B41" s="15">
        <f t="shared" si="4"/>
        <v>71000</v>
      </c>
      <c r="C41" s="12"/>
      <c r="D41" s="13">
        <f t="shared" si="1"/>
        <v>0</v>
      </c>
      <c r="E41" s="14">
        <f t="shared" si="2"/>
        <v>0</v>
      </c>
      <c r="F41" s="15"/>
      <c r="G41" s="13">
        <f>+$B$4+$B$3</f>
        <v>13000</v>
      </c>
      <c r="H41" s="15">
        <f t="shared" si="3"/>
        <v>58000</v>
      </c>
    </row>
    <row r="42" spans="1:8" x14ac:dyDescent="0.2">
      <c r="A42" s="4">
        <f t="shared" si="0"/>
        <v>31</v>
      </c>
      <c r="B42" s="15">
        <f t="shared" si="4"/>
        <v>58000</v>
      </c>
      <c r="C42" s="12"/>
      <c r="D42" s="13">
        <f t="shared" si="1"/>
        <v>0</v>
      </c>
      <c r="E42" s="14">
        <f t="shared" si="2"/>
        <v>0</v>
      </c>
      <c r="F42" s="15"/>
      <c r="G42" s="13">
        <f>$B$3</f>
        <v>8000</v>
      </c>
      <c r="H42" s="15">
        <f t="shared" si="3"/>
        <v>50000</v>
      </c>
    </row>
    <row r="43" spans="1:8" x14ac:dyDescent="0.2">
      <c r="A43" s="4">
        <f t="shared" si="0"/>
        <v>32</v>
      </c>
      <c r="B43" s="15">
        <f t="shared" si="4"/>
        <v>50000</v>
      </c>
      <c r="C43" s="12"/>
      <c r="D43" s="13">
        <f t="shared" si="1"/>
        <v>0</v>
      </c>
      <c r="E43" s="14">
        <f t="shared" si="2"/>
        <v>0</v>
      </c>
      <c r="F43" s="15"/>
      <c r="G43" s="13">
        <f>+$B$4+$B$3</f>
        <v>13000</v>
      </c>
      <c r="H43" s="15">
        <f t="shared" si="3"/>
        <v>37000</v>
      </c>
    </row>
    <row r="44" spans="1:8" x14ac:dyDescent="0.2">
      <c r="A44" s="4">
        <f t="shared" si="0"/>
        <v>33</v>
      </c>
      <c r="B44" s="15">
        <f t="shared" si="4"/>
        <v>37000</v>
      </c>
      <c r="C44" s="12"/>
      <c r="D44" s="13">
        <f t="shared" si="1"/>
        <v>0</v>
      </c>
      <c r="E44" s="14">
        <f t="shared" si="2"/>
        <v>0</v>
      </c>
      <c r="F44" s="15"/>
      <c r="G44" s="13">
        <f>$B$3</f>
        <v>8000</v>
      </c>
      <c r="H44" s="15">
        <f t="shared" si="3"/>
        <v>29000</v>
      </c>
    </row>
    <row r="45" spans="1:8" x14ac:dyDescent="0.2">
      <c r="A45" s="4">
        <f t="shared" si="0"/>
        <v>34</v>
      </c>
      <c r="B45" s="15">
        <f t="shared" si="4"/>
        <v>29000</v>
      </c>
      <c r="C45" s="12"/>
      <c r="D45" s="13">
        <f t="shared" si="1"/>
        <v>0</v>
      </c>
      <c r="E45" s="14">
        <f t="shared" si="2"/>
        <v>0</v>
      </c>
      <c r="F45" s="15"/>
      <c r="G45" s="13">
        <f>+$B$4+$B$3</f>
        <v>13000</v>
      </c>
      <c r="H45" s="15">
        <f t="shared" si="3"/>
        <v>16000</v>
      </c>
    </row>
    <row r="46" spans="1:8" x14ac:dyDescent="0.2">
      <c r="A46" s="4">
        <f t="shared" si="0"/>
        <v>35</v>
      </c>
      <c r="B46" s="15">
        <f t="shared" si="4"/>
        <v>16000</v>
      </c>
      <c r="C46" s="12"/>
      <c r="D46" s="13">
        <f t="shared" si="1"/>
        <v>0</v>
      </c>
      <c r="E46" s="14">
        <f t="shared" si="2"/>
        <v>0</v>
      </c>
      <c r="F46" s="15"/>
      <c r="G46" s="13">
        <f>$B$3</f>
        <v>8000</v>
      </c>
      <c r="H46" s="15">
        <f t="shared" si="3"/>
        <v>8000</v>
      </c>
    </row>
    <row r="47" spans="1:8" x14ac:dyDescent="0.2">
      <c r="A47" s="4">
        <f t="shared" si="0"/>
        <v>36</v>
      </c>
      <c r="B47" s="15">
        <f t="shared" si="4"/>
        <v>8000</v>
      </c>
      <c r="C47" s="12"/>
      <c r="D47" s="13">
        <f t="shared" si="1"/>
        <v>0</v>
      </c>
      <c r="E47" s="14">
        <f t="shared" si="2"/>
        <v>0</v>
      </c>
      <c r="F47" s="15"/>
      <c r="G47" s="13">
        <f>+$B$4+$B$3</f>
        <v>13000</v>
      </c>
      <c r="H47" s="15">
        <f t="shared" si="3"/>
        <v>-5000</v>
      </c>
    </row>
    <row r="48" spans="1:8" x14ac:dyDescent="0.2">
      <c r="A48" s="4">
        <f t="shared" si="0"/>
        <v>37</v>
      </c>
      <c r="B48" s="15">
        <f t="shared" si="4"/>
        <v>-5000</v>
      </c>
      <c r="C48" s="12"/>
      <c r="D48" s="13">
        <f t="shared" si="1"/>
        <v>0</v>
      </c>
      <c r="E48" s="14">
        <f t="shared" si="2"/>
        <v>0</v>
      </c>
      <c r="F48" s="15"/>
      <c r="G48" s="13">
        <f>$B$3</f>
        <v>8000</v>
      </c>
      <c r="H48" s="15">
        <f t="shared" si="3"/>
        <v>-13000</v>
      </c>
    </row>
    <row r="49" spans="1:8" x14ac:dyDescent="0.2">
      <c r="A49" s="4">
        <f t="shared" si="0"/>
        <v>38</v>
      </c>
      <c r="B49" s="15">
        <f t="shared" si="4"/>
        <v>-13000</v>
      </c>
      <c r="C49" s="12"/>
      <c r="D49" s="13">
        <f t="shared" si="1"/>
        <v>0</v>
      </c>
      <c r="E49" s="14">
        <f t="shared" si="2"/>
        <v>0</v>
      </c>
      <c r="F49" s="15"/>
      <c r="G49" s="13">
        <f>+$B$4+$B$3</f>
        <v>13000</v>
      </c>
      <c r="H49" s="15">
        <f t="shared" si="3"/>
        <v>-26000</v>
      </c>
    </row>
    <row r="50" spans="1:8" x14ac:dyDescent="0.2">
      <c r="A50" s="4">
        <f t="shared" si="0"/>
        <v>39</v>
      </c>
      <c r="B50" s="15">
        <f t="shared" si="4"/>
        <v>-26000</v>
      </c>
      <c r="C50" s="12"/>
      <c r="D50" s="13">
        <f t="shared" si="1"/>
        <v>0</v>
      </c>
      <c r="E50" s="14">
        <f t="shared" si="2"/>
        <v>0</v>
      </c>
      <c r="F50" s="15"/>
      <c r="G50" s="13">
        <f>$B$3</f>
        <v>8000</v>
      </c>
      <c r="H50" s="15">
        <f t="shared" si="3"/>
        <v>-34000</v>
      </c>
    </row>
    <row r="51" spans="1:8" x14ac:dyDescent="0.2">
      <c r="A51" s="4">
        <f t="shared" si="0"/>
        <v>40</v>
      </c>
      <c r="B51" s="15">
        <f t="shared" si="4"/>
        <v>-34000</v>
      </c>
      <c r="C51" s="12"/>
      <c r="D51" s="13">
        <f t="shared" si="1"/>
        <v>0</v>
      </c>
      <c r="E51" s="14">
        <f t="shared" si="2"/>
        <v>0</v>
      </c>
      <c r="F51" s="15"/>
      <c r="G51" s="13">
        <f>+$B$4+$B$3</f>
        <v>13000</v>
      </c>
      <c r="H51" s="15">
        <f t="shared" si="3"/>
        <v>-47000</v>
      </c>
    </row>
    <row r="52" spans="1:8" x14ac:dyDescent="0.2">
      <c r="A52" s="4">
        <f t="shared" si="0"/>
        <v>41</v>
      </c>
      <c r="B52" s="15">
        <f t="shared" si="4"/>
        <v>-47000</v>
      </c>
      <c r="C52" s="12"/>
      <c r="D52" s="13">
        <f t="shared" si="1"/>
        <v>0</v>
      </c>
      <c r="E52" s="14">
        <f t="shared" si="2"/>
        <v>0</v>
      </c>
      <c r="F52" s="15"/>
      <c r="G52" s="13">
        <f>$B$3</f>
        <v>8000</v>
      </c>
      <c r="H52" s="15">
        <f t="shared" si="3"/>
        <v>-55000</v>
      </c>
    </row>
    <row r="53" spans="1:8" x14ac:dyDescent="0.2">
      <c r="A53" s="4">
        <f t="shared" si="0"/>
        <v>42</v>
      </c>
      <c r="B53" s="15">
        <f t="shared" si="4"/>
        <v>-55000</v>
      </c>
      <c r="C53" s="12"/>
      <c r="D53" s="13">
        <f t="shared" si="1"/>
        <v>0</v>
      </c>
      <c r="E53" s="14">
        <f t="shared" si="2"/>
        <v>0</v>
      </c>
      <c r="F53" s="15"/>
      <c r="G53" s="13">
        <f>+$B$4+$B$3</f>
        <v>13000</v>
      </c>
      <c r="H53" s="15">
        <f t="shared" si="3"/>
        <v>-68000</v>
      </c>
    </row>
    <row r="54" spans="1:8" x14ac:dyDescent="0.2">
      <c r="A54" s="4">
        <f t="shared" si="0"/>
        <v>43</v>
      </c>
      <c r="B54" s="15">
        <f t="shared" si="4"/>
        <v>-68000</v>
      </c>
      <c r="C54" s="12"/>
      <c r="D54" s="13">
        <f t="shared" si="1"/>
        <v>0</v>
      </c>
      <c r="E54" s="14">
        <f t="shared" si="2"/>
        <v>0</v>
      </c>
      <c r="F54" s="15"/>
      <c r="G54" s="13">
        <f>$B$3</f>
        <v>8000</v>
      </c>
      <c r="H54" s="15">
        <f t="shared" si="3"/>
        <v>-76000</v>
      </c>
    </row>
    <row r="55" spans="1:8" x14ac:dyDescent="0.2">
      <c r="A55" s="4">
        <f t="shared" si="0"/>
        <v>44</v>
      </c>
      <c r="B55" s="15">
        <f t="shared" si="4"/>
        <v>-76000</v>
      </c>
      <c r="C55" s="12"/>
      <c r="D55" s="13">
        <f t="shared" si="1"/>
        <v>0</v>
      </c>
      <c r="E55" s="14">
        <f t="shared" si="2"/>
        <v>0</v>
      </c>
      <c r="F55" s="15"/>
      <c r="G55" s="13">
        <f>+$B$4+$B$3</f>
        <v>13000</v>
      </c>
      <c r="H55" s="15">
        <f t="shared" si="3"/>
        <v>-89000</v>
      </c>
    </row>
    <row r="56" spans="1:8" x14ac:dyDescent="0.2">
      <c r="A56" s="4">
        <f t="shared" si="0"/>
        <v>45</v>
      </c>
      <c r="B56" s="15">
        <f t="shared" si="4"/>
        <v>-89000</v>
      </c>
      <c r="C56" s="12"/>
      <c r="D56" s="13">
        <f t="shared" si="1"/>
        <v>0</v>
      </c>
      <c r="E56" s="14">
        <f t="shared" si="2"/>
        <v>0</v>
      </c>
      <c r="F56" s="15"/>
      <c r="G56" s="13">
        <f>$B$3</f>
        <v>8000</v>
      </c>
      <c r="H56" s="15">
        <f t="shared" si="3"/>
        <v>-97000</v>
      </c>
    </row>
    <row r="57" spans="1:8" x14ac:dyDescent="0.2">
      <c r="A57" s="4">
        <f t="shared" si="0"/>
        <v>46</v>
      </c>
      <c r="B57" s="15">
        <f t="shared" si="4"/>
        <v>-97000</v>
      </c>
      <c r="C57" s="12"/>
      <c r="D57" s="13">
        <f t="shared" si="1"/>
        <v>0</v>
      </c>
      <c r="E57" s="14">
        <f t="shared" si="2"/>
        <v>0</v>
      </c>
      <c r="F57" s="15"/>
      <c r="G57" s="13">
        <f>+$B$4+$B$3</f>
        <v>13000</v>
      </c>
      <c r="H57" s="15">
        <f t="shared" si="3"/>
        <v>-110000</v>
      </c>
    </row>
    <row r="58" spans="1:8" x14ac:dyDescent="0.2">
      <c r="A58" s="4">
        <f t="shared" si="0"/>
        <v>47</v>
      </c>
      <c r="B58" s="15">
        <f t="shared" si="4"/>
        <v>-110000</v>
      </c>
      <c r="C58" s="12"/>
      <c r="D58" s="13">
        <f t="shared" si="1"/>
        <v>0</v>
      </c>
      <c r="E58" s="14">
        <f t="shared" si="2"/>
        <v>0</v>
      </c>
      <c r="F58" s="15"/>
      <c r="G58" s="13">
        <f>$B$3</f>
        <v>8000</v>
      </c>
      <c r="H58" s="15">
        <f t="shared" si="3"/>
        <v>-118000</v>
      </c>
    </row>
    <row r="59" spans="1:8" x14ac:dyDescent="0.2">
      <c r="A59" s="4">
        <f t="shared" si="0"/>
        <v>48</v>
      </c>
      <c r="B59" s="15">
        <f t="shared" si="4"/>
        <v>-118000</v>
      </c>
      <c r="C59" s="12"/>
      <c r="D59" s="13">
        <f t="shared" si="1"/>
        <v>0</v>
      </c>
      <c r="E59" s="14">
        <f t="shared" si="2"/>
        <v>0</v>
      </c>
      <c r="F59" s="15"/>
      <c r="G59" s="13">
        <f>+$B$4+$B$3</f>
        <v>13000</v>
      </c>
      <c r="H59" s="15">
        <f t="shared" si="3"/>
        <v>-131000</v>
      </c>
    </row>
    <row r="60" spans="1:8" x14ac:dyDescent="0.2">
      <c r="A60" s="4">
        <f t="shared" si="0"/>
        <v>49</v>
      </c>
      <c r="B60" s="15">
        <f t="shared" si="4"/>
        <v>-131000</v>
      </c>
      <c r="C60" s="12"/>
      <c r="D60" s="13">
        <f t="shared" si="1"/>
        <v>0</v>
      </c>
      <c r="E60" s="14">
        <f t="shared" si="2"/>
        <v>0</v>
      </c>
      <c r="F60" s="15"/>
      <c r="G60" s="13">
        <f>$B$3</f>
        <v>8000</v>
      </c>
      <c r="H60" s="15">
        <f t="shared" si="3"/>
        <v>-139000</v>
      </c>
    </row>
    <row r="61" spans="1:8" x14ac:dyDescent="0.2">
      <c r="A61" s="4">
        <f>+A60+1</f>
        <v>50</v>
      </c>
      <c r="B61" s="15">
        <f t="shared" si="4"/>
        <v>-139000</v>
      </c>
      <c r="C61" s="12"/>
      <c r="D61" s="13">
        <f t="shared" si="1"/>
        <v>0</v>
      </c>
      <c r="E61" s="14">
        <f t="shared" si="2"/>
        <v>0</v>
      </c>
      <c r="F61" s="15"/>
      <c r="G61" s="13">
        <f>+$B$4+$B$3</f>
        <v>13000</v>
      </c>
      <c r="H61" s="15">
        <f t="shared" si="3"/>
        <v>-152000</v>
      </c>
    </row>
    <row r="62" spans="1:8" x14ac:dyDescent="0.2">
      <c r="A62" s="4"/>
      <c r="B62" s="4"/>
      <c r="C62" s="4"/>
      <c r="D62" s="4"/>
      <c r="E62" s="4"/>
      <c r="F62" s="4"/>
      <c r="G62" s="4"/>
      <c r="H62" s="4"/>
    </row>
    <row r="63" spans="1:8" x14ac:dyDescent="0.2">
      <c r="A63" s="4"/>
      <c r="B63" s="4"/>
      <c r="C63" s="4"/>
      <c r="D63" s="4"/>
      <c r="E63" s="4"/>
      <c r="F63" s="4"/>
      <c r="G63" s="4"/>
      <c r="H6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26" zoomScaleNormal="226" workbookViewId="0">
      <selection activeCell="E10" sqref="E10"/>
    </sheetView>
  </sheetViews>
  <sheetFormatPr defaultRowHeight="15" x14ac:dyDescent="0.2"/>
  <cols>
    <col min="1" max="1" width="20.77734375" bestFit="1" customWidth="1"/>
  </cols>
  <sheetData>
    <row r="1" spans="1:2" x14ac:dyDescent="0.2">
      <c r="A1" s="4" t="s">
        <v>43</v>
      </c>
      <c r="B1" s="16">
        <v>12</v>
      </c>
    </row>
    <row r="2" spans="1:2" x14ac:dyDescent="0.2">
      <c r="A2" s="4" t="s">
        <v>44</v>
      </c>
      <c r="B2" s="16">
        <v>88</v>
      </c>
    </row>
    <row r="3" spans="1:2" x14ac:dyDescent="0.2">
      <c r="A3" s="4" t="s">
        <v>45</v>
      </c>
      <c r="B3" s="17">
        <v>4</v>
      </c>
    </row>
    <row r="4" spans="1:2" x14ac:dyDescent="0.2">
      <c r="A4" s="4"/>
      <c r="B4" s="4"/>
    </row>
    <row r="5" spans="1:2" x14ac:dyDescent="0.2">
      <c r="A5" s="4" t="s">
        <v>46</v>
      </c>
      <c r="B5" s="18">
        <f>B1/B2*360/B3</f>
        <v>12.272727272727272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Necesidad de capital de trabajo</vt:lpstr>
      <vt:lpstr>EOQ</vt:lpstr>
      <vt:lpstr>Descuento pronto pago</vt:lpstr>
      <vt:lpstr>Flujo de efectivo</vt:lpstr>
      <vt:lpstr>Días de rotación</vt:lpstr>
      <vt:lpstr>EOQ!Print_Area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Ackerman</dc:creator>
  <cp:lastModifiedBy>Boris Ackerman</cp:lastModifiedBy>
  <dcterms:created xsi:type="dcterms:W3CDTF">2012-01-08T16:49:13Z</dcterms:created>
  <dcterms:modified xsi:type="dcterms:W3CDTF">2016-04-06T19:34:53Z</dcterms:modified>
</cp:coreProperties>
</file>